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tomas\OneDrive\Dokumenty\Práce_data\111_2017_Aquacentrum_Teplice_2.Etapa\_PS Projekty\AQCT - brouzdaliště - final\"/>
    </mc:Choice>
  </mc:AlternateContent>
  <xr:revisionPtr revIDLastSave="0" documentId="13_ncr:1_{D3D97025-ABDF-4BDA-BA0D-D7E4AB446D1E}" xr6:coauthVersionLast="47" xr6:coauthVersionMax="47" xr10:uidLastSave="{00000000-0000-0000-0000-000000000000}"/>
  <bookViews>
    <workbookView xWindow="25590" yWindow="0" windowWidth="37785" windowHeight="21000" xr2:uid="{00000000-000D-0000-FFFF-FFFF00000000}"/>
  </bookViews>
  <sheets>
    <sheet name="Rekapitulace stavby" sheetId="1" r:id="rId1"/>
    <sheet name="SO 102 09 - Technologie a.." sheetId="9" r:id="rId2"/>
    <sheet name="SO 102 10 - Rozšíření stá..." sheetId="3" r:id="rId3"/>
    <sheet name="SO 102 11 - Vstupní objekt" sheetId="4" r:id="rId4"/>
    <sheet name="SO 102 12 - Úprava svahu ..." sheetId="5" r:id="rId5"/>
    <sheet name="SO 102 13 - Zábavní zóna" sheetId="6" r:id="rId6"/>
    <sheet name="VON - Vedlejší a ostatní ..." sheetId="7" r:id="rId7"/>
    <sheet name="Pokyny pro vyplnění" sheetId="8" r:id="rId8"/>
  </sheets>
  <externalReferences>
    <externalReference r:id="rId9"/>
  </externalReferences>
  <definedNames>
    <definedName name="_xlnm._FilterDatabase" localSheetId="1" hidden="1">'SO 102 09 - Technologie a..'!$C$114:$K$845</definedName>
    <definedName name="_xlnm._FilterDatabase" localSheetId="2" hidden="1">'SO 102 10 - Rozšíření stá...'!$C$104:$K$373</definedName>
    <definedName name="_xlnm._FilterDatabase" localSheetId="3" hidden="1">'SO 102 11 - Vstupní objekt'!$C$106:$K$461</definedName>
    <definedName name="_xlnm._FilterDatabase" localSheetId="4" hidden="1">'SO 102 12 - Úprava svahu ...'!$C$89:$K$189</definedName>
    <definedName name="_xlnm._FilterDatabase" localSheetId="5" hidden="1">'SO 102 13 - Zábavní zóna'!$C$96:$K$231</definedName>
    <definedName name="_xlnm._FilterDatabase" localSheetId="6" hidden="1">'VON - Vedlejší a ostatní ...'!$C$83:$K$114</definedName>
    <definedName name="_xlnm.Print_Titles" localSheetId="0">'Rekapitulace stavby'!$52:$52</definedName>
    <definedName name="_xlnm.Print_Titles" localSheetId="1">'SO 102 09 - Technologie a..'!$114:$114</definedName>
    <definedName name="_xlnm.Print_Titles" localSheetId="2">'SO 102 10 - Rozšíření stá...'!$104:$104</definedName>
    <definedName name="_xlnm.Print_Titles" localSheetId="3">'SO 102 11 - Vstupní objekt'!$106:$106</definedName>
    <definedName name="_xlnm.Print_Titles" localSheetId="4">'SO 102 12 - Úprava svahu ...'!$89:$89</definedName>
    <definedName name="_xlnm.Print_Titles" localSheetId="5">'SO 102 13 - Zábavní zóna'!$96:$96</definedName>
    <definedName name="_xlnm.Print_Titles" localSheetId="6">'VON - Vedlejší a ostatní ...'!$83:$83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 102 09 - Technologie a..'!$C$4:$J$41,'SO 102 09 - Technologie a..'!$C$47:$J$94,'SO 102 09 - Technologie a..'!$C$100:$K$845</definedName>
    <definedName name="_xlnm.Print_Area" localSheetId="2">'SO 102 10 - Rozšíření stá...'!$C$4:$J$41,'SO 102 10 - Rozšíření stá...'!$C$47:$J$84,'SO 102 10 - Rozšíření stá...'!$C$90:$K$373</definedName>
    <definedName name="_xlnm.Print_Area" localSheetId="3">'SO 102 11 - Vstupní objekt'!$C$4:$J$41,'SO 102 11 - Vstupní objekt'!$C$47:$J$86,'SO 102 11 - Vstupní objekt'!$C$92:$K$461</definedName>
    <definedName name="_xlnm.Print_Area" localSheetId="4">'SO 102 12 - Úprava svahu ...'!$C$4:$J$41,'SO 102 12 - Úprava svahu ...'!$C$47:$J$69,'SO 102 12 - Úprava svahu ...'!$C$75:$K$189</definedName>
    <definedName name="_xlnm.Print_Area" localSheetId="5">'SO 102 13 - Zábavní zóna'!$C$4:$J$41,'SO 102 13 - Zábavní zóna'!$C$47:$J$76,'SO 102 13 - Zábavní zóna'!$C$82:$K$236</definedName>
    <definedName name="_xlnm.Print_Area" localSheetId="6">'VON - Vedlejší a ostatní ...'!$C$4:$J$39,'VON - Vedlejší a ostatní ...'!$C$45:$J$65,'VON - Vedlejší a ostatní ...'!$C$71:$K$114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D56" i="1" l="1"/>
  <c r="BC56" i="1"/>
  <c r="BB56" i="1"/>
  <c r="BA56" i="1"/>
  <c r="AZ56" i="1"/>
  <c r="AY56" i="1"/>
  <c r="AX56" i="1"/>
  <c r="AW56" i="1"/>
  <c r="AV56" i="1"/>
  <c r="AT56" i="1" s="1"/>
  <c r="AN56" i="1" s="1"/>
  <c r="AU56" i="1"/>
  <c r="AG56" i="1"/>
  <c r="BK843" i="9"/>
  <c r="BI843" i="9"/>
  <c r="BH843" i="9"/>
  <c r="BG843" i="9"/>
  <c r="BF843" i="9"/>
  <c r="T843" i="9"/>
  <c r="R843" i="9"/>
  <c r="P843" i="9"/>
  <c r="J843" i="9"/>
  <c r="BE843" i="9" s="1"/>
  <c r="BK840" i="9"/>
  <c r="BK839" i="9" s="1"/>
  <c r="J839" i="9" s="1"/>
  <c r="J93" i="9" s="1"/>
  <c r="BI840" i="9"/>
  <c r="BH840" i="9"/>
  <c r="BG840" i="9"/>
  <c r="BF840" i="9"/>
  <c r="BE840" i="9"/>
  <c r="T840" i="9"/>
  <c r="T839" i="9" s="1"/>
  <c r="R840" i="9"/>
  <c r="R839" i="9" s="1"/>
  <c r="P840" i="9"/>
  <c r="J840" i="9"/>
  <c r="P839" i="9"/>
  <c r="BK835" i="9"/>
  <c r="BI835" i="9"/>
  <c r="BH835" i="9"/>
  <c r="BG835" i="9"/>
  <c r="BF835" i="9"/>
  <c r="T835" i="9"/>
  <c r="T832" i="9" s="1"/>
  <c r="R835" i="9"/>
  <c r="P835" i="9"/>
  <c r="J835" i="9"/>
  <c r="BE835" i="9" s="1"/>
  <c r="BK833" i="9"/>
  <c r="BI833" i="9"/>
  <c r="BH833" i="9"/>
  <c r="BG833" i="9"/>
  <c r="BF833" i="9"/>
  <c r="BE833" i="9"/>
  <c r="T833" i="9"/>
  <c r="R833" i="9"/>
  <c r="P833" i="9"/>
  <c r="J833" i="9"/>
  <c r="BK832" i="9"/>
  <c r="J832" i="9" s="1"/>
  <c r="J92" i="9" s="1"/>
  <c r="R832" i="9"/>
  <c r="P832" i="9"/>
  <c r="BK829" i="9"/>
  <c r="BI829" i="9"/>
  <c r="BH829" i="9"/>
  <c r="BG829" i="9"/>
  <c r="BF829" i="9"/>
  <c r="BE829" i="9"/>
  <c r="T829" i="9"/>
  <c r="R829" i="9"/>
  <c r="P829" i="9"/>
  <c r="J829" i="9"/>
  <c r="BK826" i="9"/>
  <c r="BI826" i="9"/>
  <c r="BH826" i="9"/>
  <c r="BG826" i="9"/>
  <c r="BF826" i="9"/>
  <c r="T826" i="9"/>
  <c r="R826" i="9"/>
  <c r="P826" i="9"/>
  <c r="J826" i="9"/>
  <c r="BE826" i="9" s="1"/>
  <c r="BK823" i="9"/>
  <c r="BI823" i="9"/>
  <c r="BH823" i="9"/>
  <c r="BG823" i="9"/>
  <c r="BF823" i="9"/>
  <c r="T823" i="9"/>
  <c r="R823" i="9"/>
  <c r="P823" i="9"/>
  <c r="J823" i="9"/>
  <c r="BE823" i="9" s="1"/>
  <c r="BK820" i="9"/>
  <c r="BI820" i="9"/>
  <c r="BH820" i="9"/>
  <c r="BG820" i="9"/>
  <c r="BF820" i="9"/>
  <c r="BE820" i="9"/>
  <c r="T820" i="9"/>
  <c r="R820" i="9"/>
  <c r="R816" i="9" s="1"/>
  <c r="P820" i="9"/>
  <c r="J820" i="9"/>
  <c r="BK817" i="9"/>
  <c r="BK816" i="9" s="1"/>
  <c r="J816" i="9" s="1"/>
  <c r="J91" i="9" s="1"/>
  <c r="BI817" i="9"/>
  <c r="BH817" i="9"/>
  <c r="BG817" i="9"/>
  <c r="BF817" i="9"/>
  <c r="BE817" i="9"/>
  <c r="T817" i="9"/>
  <c r="T816" i="9" s="1"/>
  <c r="R817" i="9"/>
  <c r="P817" i="9"/>
  <c r="J817" i="9"/>
  <c r="P816" i="9"/>
  <c r="BK814" i="9"/>
  <c r="BI814" i="9"/>
  <c r="BH814" i="9"/>
  <c r="BG814" i="9"/>
  <c r="BF814" i="9"/>
  <c r="T814" i="9"/>
  <c r="R814" i="9"/>
  <c r="P814" i="9"/>
  <c r="J814" i="9"/>
  <c r="BE814" i="9" s="1"/>
  <c r="BK811" i="9"/>
  <c r="BI811" i="9"/>
  <c r="BH811" i="9"/>
  <c r="BG811" i="9"/>
  <c r="BF811" i="9"/>
  <c r="BE811" i="9"/>
  <c r="T811" i="9"/>
  <c r="R811" i="9"/>
  <c r="P811" i="9"/>
  <c r="J811" i="9"/>
  <c r="BK806" i="9"/>
  <c r="BI806" i="9"/>
  <c r="BH806" i="9"/>
  <c r="BG806" i="9"/>
  <c r="BF806" i="9"/>
  <c r="BE806" i="9"/>
  <c r="T806" i="9"/>
  <c r="R806" i="9"/>
  <c r="P806" i="9"/>
  <c r="J806" i="9"/>
  <c r="BK801" i="9"/>
  <c r="BI801" i="9"/>
  <c r="BH801" i="9"/>
  <c r="BG801" i="9"/>
  <c r="BF801" i="9"/>
  <c r="T801" i="9"/>
  <c r="R801" i="9"/>
  <c r="P801" i="9"/>
  <c r="J801" i="9"/>
  <c r="BE801" i="9" s="1"/>
  <c r="BK798" i="9"/>
  <c r="BI798" i="9"/>
  <c r="BH798" i="9"/>
  <c r="BG798" i="9"/>
  <c r="BF798" i="9"/>
  <c r="T798" i="9"/>
  <c r="R798" i="9"/>
  <c r="P798" i="9"/>
  <c r="J798" i="9"/>
  <c r="BE798" i="9" s="1"/>
  <c r="BK796" i="9"/>
  <c r="BI796" i="9"/>
  <c r="BH796" i="9"/>
  <c r="BG796" i="9"/>
  <c r="BF796" i="9"/>
  <c r="BE796" i="9"/>
  <c r="T796" i="9"/>
  <c r="R796" i="9"/>
  <c r="P796" i="9"/>
  <c r="J796" i="9"/>
  <c r="BK791" i="9"/>
  <c r="BI791" i="9"/>
  <c r="BH791" i="9"/>
  <c r="BG791" i="9"/>
  <c r="BF791" i="9"/>
  <c r="BE791" i="9"/>
  <c r="T791" i="9"/>
  <c r="R791" i="9"/>
  <c r="P791" i="9"/>
  <c r="J791" i="9"/>
  <c r="BK788" i="9"/>
  <c r="BK784" i="9" s="1"/>
  <c r="J784" i="9" s="1"/>
  <c r="J90" i="9" s="1"/>
  <c r="BI788" i="9"/>
  <c r="BH788" i="9"/>
  <c r="BG788" i="9"/>
  <c r="BF788" i="9"/>
  <c r="T788" i="9"/>
  <c r="R788" i="9"/>
  <c r="P788" i="9"/>
  <c r="P784" i="9" s="1"/>
  <c r="J788" i="9"/>
  <c r="BE788" i="9" s="1"/>
  <c r="BK785" i="9"/>
  <c r="BI785" i="9"/>
  <c r="BH785" i="9"/>
  <c r="BG785" i="9"/>
  <c r="BF785" i="9"/>
  <c r="T785" i="9"/>
  <c r="T784" i="9" s="1"/>
  <c r="R785" i="9"/>
  <c r="R784" i="9" s="1"/>
  <c r="P785" i="9"/>
  <c r="J785" i="9"/>
  <c r="BE785" i="9" s="1"/>
  <c r="BK782" i="9"/>
  <c r="BI782" i="9"/>
  <c r="BH782" i="9"/>
  <c r="BG782" i="9"/>
  <c r="BF782" i="9"/>
  <c r="T782" i="9"/>
  <c r="R782" i="9"/>
  <c r="P782" i="9"/>
  <c r="J782" i="9"/>
  <c r="BE782" i="9" s="1"/>
  <c r="BK778" i="9"/>
  <c r="BI778" i="9"/>
  <c r="BH778" i="9"/>
  <c r="BG778" i="9"/>
  <c r="BF778" i="9"/>
  <c r="BE778" i="9"/>
  <c r="T778" i="9"/>
  <c r="R778" i="9"/>
  <c r="P778" i="9"/>
  <c r="J778" i="9"/>
  <c r="BK776" i="9"/>
  <c r="BI776" i="9"/>
  <c r="BH776" i="9"/>
  <c r="BG776" i="9"/>
  <c r="BF776" i="9"/>
  <c r="T776" i="9"/>
  <c r="R776" i="9"/>
  <c r="P776" i="9"/>
  <c r="J776" i="9"/>
  <c r="BE776" i="9" s="1"/>
  <c r="BK773" i="9"/>
  <c r="BI773" i="9"/>
  <c r="BH773" i="9"/>
  <c r="BG773" i="9"/>
  <c r="BF773" i="9"/>
  <c r="T773" i="9"/>
  <c r="R773" i="9"/>
  <c r="P773" i="9"/>
  <c r="J773" i="9"/>
  <c r="BE773" i="9" s="1"/>
  <c r="BK770" i="9"/>
  <c r="BI770" i="9"/>
  <c r="BH770" i="9"/>
  <c r="BG770" i="9"/>
  <c r="BF770" i="9"/>
  <c r="T770" i="9"/>
  <c r="R770" i="9"/>
  <c r="R763" i="9" s="1"/>
  <c r="P770" i="9"/>
  <c r="J770" i="9"/>
  <c r="BE770" i="9" s="1"/>
  <c r="BK767" i="9"/>
  <c r="BK763" i="9" s="1"/>
  <c r="J763" i="9" s="1"/>
  <c r="J89" i="9" s="1"/>
  <c r="BI767" i="9"/>
  <c r="BH767" i="9"/>
  <c r="BG767" i="9"/>
  <c r="BF767" i="9"/>
  <c r="BE767" i="9"/>
  <c r="T767" i="9"/>
  <c r="R767" i="9"/>
  <c r="P767" i="9"/>
  <c r="J767" i="9"/>
  <c r="BK764" i="9"/>
  <c r="BI764" i="9"/>
  <c r="BH764" i="9"/>
  <c r="BG764" i="9"/>
  <c r="BF764" i="9"/>
  <c r="T764" i="9"/>
  <c r="R764" i="9"/>
  <c r="P764" i="9"/>
  <c r="P763" i="9" s="1"/>
  <c r="J764" i="9"/>
  <c r="BE764" i="9" s="1"/>
  <c r="T763" i="9"/>
  <c r="BK761" i="9"/>
  <c r="BI761" i="9"/>
  <c r="BH761" i="9"/>
  <c r="BG761" i="9"/>
  <c r="BF761" i="9"/>
  <c r="BE761" i="9"/>
  <c r="T761" i="9"/>
  <c r="R761" i="9"/>
  <c r="P761" i="9"/>
  <c r="J761" i="9"/>
  <c r="BK758" i="9"/>
  <c r="BI758" i="9"/>
  <c r="BH758" i="9"/>
  <c r="BG758" i="9"/>
  <c r="BF758" i="9"/>
  <c r="BE758" i="9"/>
  <c r="T758" i="9"/>
  <c r="R758" i="9"/>
  <c r="P758" i="9"/>
  <c r="J758" i="9"/>
  <c r="BK754" i="9"/>
  <c r="BI754" i="9"/>
  <c r="BH754" i="9"/>
  <c r="BG754" i="9"/>
  <c r="BF754" i="9"/>
  <c r="T754" i="9"/>
  <c r="R754" i="9"/>
  <c r="P754" i="9"/>
  <c r="J754" i="9"/>
  <c r="BE754" i="9" s="1"/>
  <c r="BK751" i="9"/>
  <c r="BI751" i="9"/>
  <c r="BH751" i="9"/>
  <c r="BG751" i="9"/>
  <c r="BF751" i="9"/>
  <c r="T751" i="9"/>
  <c r="R751" i="9"/>
  <c r="P751" i="9"/>
  <c r="J751" i="9"/>
  <c r="BE751" i="9" s="1"/>
  <c r="BK749" i="9"/>
  <c r="BI749" i="9"/>
  <c r="BH749" i="9"/>
  <c r="BG749" i="9"/>
  <c r="BF749" i="9"/>
  <c r="BE749" i="9"/>
  <c r="T749" i="9"/>
  <c r="R749" i="9"/>
  <c r="P749" i="9"/>
  <c r="J749" i="9"/>
  <c r="BK745" i="9"/>
  <c r="BI745" i="9"/>
  <c r="BH745" i="9"/>
  <c r="BG745" i="9"/>
  <c r="BF745" i="9"/>
  <c r="BE745" i="9"/>
  <c r="T745" i="9"/>
  <c r="R745" i="9"/>
  <c r="P745" i="9"/>
  <c r="J745" i="9"/>
  <c r="BK742" i="9"/>
  <c r="BK735" i="9" s="1"/>
  <c r="J735" i="9" s="1"/>
  <c r="J88" i="9" s="1"/>
  <c r="BI742" i="9"/>
  <c r="BH742" i="9"/>
  <c r="BG742" i="9"/>
  <c r="BF742" i="9"/>
  <c r="T742" i="9"/>
  <c r="R742" i="9"/>
  <c r="P742" i="9"/>
  <c r="P735" i="9" s="1"/>
  <c r="J742" i="9"/>
  <c r="BE742" i="9" s="1"/>
  <c r="BK739" i="9"/>
  <c r="BI739" i="9"/>
  <c r="BH739" i="9"/>
  <c r="BG739" i="9"/>
  <c r="BF739" i="9"/>
  <c r="T739" i="9"/>
  <c r="T735" i="9" s="1"/>
  <c r="R739" i="9"/>
  <c r="P739" i="9"/>
  <c r="J739" i="9"/>
  <c r="BE739" i="9" s="1"/>
  <c r="BK736" i="9"/>
  <c r="BI736" i="9"/>
  <c r="BH736" i="9"/>
  <c r="BG736" i="9"/>
  <c r="BF736" i="9"/>
  <c r="BE736" i="9"/>
  <c r="T736" i="9"/>
  <c r="R736" i="9"/>
  <c r="P736" i="9"/>
  <c r="J736" i="9"/>
  <c r="R735" i="9"/>
  <c r="BK733" i="9"/>
  <c r="BI733" i="9"/>
  <c r="BH733" i="9"/>
  <c r="BG733" i="9"/>
  <c r="BF733" i="9"/>
  <c r="BE733" i="9"/>
  <c r="T733" i="9"/>
  <c r="R733" i="9"/>
  <c r="P733" i="9"/>
  <c r="J733" i="9"/>
  <c r="BK730" i="9"/>
  <c r="BI730" i="9"/>
  <c r="BH730" i="9"/>
  <c r="BG730" i="9"/>
  <c r="BF730" i="9"/>
  <c r="T730" i="9"/>
  <c r="R730" i="9"/>
  <c r="P730" i="9"/>
  <c r="J730" i="9"/>
  <c r="BE730" i="9" s="1"/>
  <c r="BK727" i="9"/>
  <c r="BI727" i="9"/>
  <c r="BH727" i="9"/>
  <c r="BG727" i="9"/>
  <c r="BF727" i="9"/>
  <c r="T727" i="9"/>
  <c r="R727" i="9"/>
  <c r="P727" i="9"/>
  <c r="J727" i="9"/>
  <c r="BE727" i="9" s="1"/>
  <c r="BK724" i="9"/>
  <c r="BI724" i="9"/>
  <c r="BH724" i="9"/>
  <c r="BG724" i="9"/>
  <c r="BF724" i="9"/>
  <c r="T724" i="9"/>
  <c r="R724" i="9"/>
  <c r="P724" i="9"/>
  <c r="J724" i="9"/>
  <c r="BE724" i="9" s="1"/>
  <c r="BK722" i="9"/>
  <c r="BI722" i="9"/>
  <c r="BH722" i="9"/>
  <c r="BG722" i="9"/>
  <c r="BF722" i="9"/>
  <c r="BE722" i="9"/>
  <c r="T722" i="9"/>
  <c r="R722" i="9"/>
  <c r="P722" i="9"/>
  <c r="J722" i="9"/>
  <c r="BK719" i="9"/>
  <c r="BI719" i="9"/>
  <c r="BH719" i="9"/>
  <c r="BG719" i="9"/>
  <c r="BF719" i="9"/>
  <c r="T719" i="9"/>
  <c r="R719" i="9"/>
  <c r="P719" i="9"/>
  <c r="J719" i="9"/>
  <c r="BE719" i="9" s="1"/>
  <c r="BK716" i="9"/>
  <c r="BI716" i="9"/>
  <c r="BH716" i="9"/>
  <c r="BG716" i="9"/>
  <c r="BF716" i="9"/>
  <c r="T716" i="9"/>
  <c r="R716" i="9"/>
  <c r="P716" i="9"/>
  <c r="J716" i="9"/>
  <c r="BE716" i="9" s="1"/>
  <c r="BK712" i="9"/>
  <c r="BI712" i="9"/>
  <c r="BH712" i="9"/>
  <c r="BG712" i="9"/>
  <c r="BF712" i="9"/>
  <c r="T712" i="9"/>
  <c r="R712" i="9"/>
  <c r="R706" i="9" s="1"/>
  <c r="P712" i="9"/>
  <c r="J712" i="9"/>
  <c r="BE712" i="9" s="1"/>
  <c r="BK710" i="9"/>
  <c r="BK706" i="9" s="1"/>
  <c r="J706" i="9" s="1"/>
  <c r="J87" i="9" s="1"/>
  <c r="BI710" i="9"/>
  <c r="BH710" i="9"/>
  <c r="BG710" i="9"/>
  <c r="BF710" i="9"/>
  <c r="BE710" i="9"/>
  <c r="T710" i="9"/>
  <c r="R710" i="9"/>
  <c r="P710" i="9"/>
  <c r="P706" i="9" s="1"/>
  <c r="J710" i="9"/>
  <c r="BK707" i="9"/>
  <c r="BI707" i="9"/>
  <c r="BH707" i="9"/>
  <c r="BG707" i="9"/>
  <c r="BF707" i="9"/>
  <c r="T707" i="9"/>
  <c r="R707" i="9"/>
  <c r="P707" i="9"/>
  <c r="J707" i="9"/>
  <c r="BE707" i="9" s="1"/>
  <c r="T706" i="9"/>
  <c r="BK704" i="9"/>
  <c r="BI704" i="9"/>
  <c r="BH704" i="9"/>
  <c r="BG704" i="9"/>
  <c r="BF704" i="9"/>
  <c r="BE704" i="9"/>
  <c r="T704" i="9"/>
  <c r="R704" i="9"/>
  <c r="P704" i="9"/>
  <c r="J704" i="9"/>
  <c r="BK701" i="9"/>
  <c r="BI701" i="9"/>
  <c r="BH701" i="9"/>
  <c r="BG701" i="9"/>
  <c r="BF701" i="9"/>
  <c r="BE701" i="9"/>
  <c r="T701" i="9"/>
  <c r="R701" i="9"/>
  <c r="P701" i="9"/>
  <c r="J701" i="9"/>
  <c r="BK698" i="9"/>
  <c r="BK695" i="9" s="1"/>
  <c r="J695" i="9" s="1"/>
  <c r="J86" i="9" s="1"/>
  <c r="BI698" i="9"/>
  <c r="BH698" i="9"/>
  <c r="BG698" i="9"/>
  <c r="BF698" i="9"/>
  <c r="T698" i="9"/>
  <c r="R698" i="9"/>
  <c r="P698" i="9"/>
  <c r="P695" i="9" s="1"/>
  <c r="J698" i="9"/>
  <c r="BE698" i="9" s="1"/>
  <c r="BK696" i="9"/>
  <c r="BI696" i="9"/>
  <c r="BH696" i="9"/>
  <c r="BG696" i="9"/>
  <c r="BF696" i="9"/>
  <c r="T696" i="9"/>
  <c r="T695" i="9" s="1"/>
  <c r="R696" i="9"/>
  <c r="R695" i="9" s="1"/>
  <c r="P696" i="9"/>
  <c r="J696" i="9"/>
  <c r="BE696" i="9" s="1"/>
  <c r="BK693" i="9"/>
  <c r="BI693" i="9"/>
  <c r="BH693" i="9"/>
  <c r="BG693" i="9"/>
  <c r="BF693" i="9"/>
  <c r="T693" i="9"/>
  <c r="R693" i="9"/>
  <c r="P693" i="9"/>
  <c r="J693" i="9"/>
  <c r="BE693" i="9" s="1"/>
  <c r="BK690" i="9"/>
  <c r="BI690" i="9"/>
  <c r="BH690" i="9"/>
  <c r="BG690" i="9"/>
  <c r="BF690" i="9"/>
  <c r="BE690" i="9"/>
  <c r="T690" i="9"/>
  <c r="R690" i="9"/>
  <c r="P690" i="9"/>
  <c r="J690" i="9"/>
  <c r="BK687" i="9"/>
  <c r="BI687" i="9"/>
  <c r="BH687" i="9"/>
  <c r="BG687" i="9"/>
  <c r="BF687" i="9"/>
  <c r="T687" i="9"/>
  <c r="R687" i="9"/>
  <c r="P687" i="9"/>
  <c r="J687" i="9"/>
  <c r="BE687" i="9" s="1"/>
  <c r="BK684" i="9"/>
  <c r="BI684" i="9"/>
  <c r="BH684" i="9"/>
  <c r="BG684" i="9"/>
  <c r="BF684" i="9"/>
  <c r="T684" i="9"/>
  <c r="R684" i="9"/>
  <c r="P684" i="9"/>
  <c r="J684" i="9"/>
  <c r="BE684" i="9" s="1"/>
  <c r="BK681" i="9"/>
  <c r="BI681" i="9"/>
  <c r="BH681" i="9"/>
  <c r="BG681" i="9"/>
  <c r="BF681" i="9"/>
  <c r="T681" i="9"/>
  <c r="R681" i="9"/>
  <c r="R671" i="9" s="1"/>
  <c r="P681" i="9"/>
  <c r="J681" i="9"/>
  <c r="BE681" i="9" s="1"/>
  <c r="BK678" i="9"/>
  <c r="BI678" i="9"/>
  <c r="BH678" i="9"/>
  <c r="BG678" i="9"/>
  <c r="BF678" i="9"/>
  <c r="BE678" i="9"/>
  <c r="T678" i="9"/>
  <c r="R678" i="9"/>
  <c r="P678" i="9"/>
  <c r="P671" i="9" s="1"/>
  <c r="J678" i="9"/>
  <c r="BK675" i="9"/>
  <c r="BI675" i="9"/>
  <c r="BH675" i="9"/>
  <c r="BG675" i="9"/>
  <c r="BF675" i="9"/>
  <c r="T675" i="9"/>
  <c r="T671" i="9" s="1"/>
  <c r="R675" i="9"/>
  <c r="P675" i="9"/>
  <c r="J675" i="9"/>
  <c r="BE675" i="9" s="1"/>
  <c r="BK672" i="9"/>
  <c r="BI672" i="9"/>
  <c r="BH672" i="9"/>
  <c r="BG672" i="9"/>
  <c r="BF672" i="9"/>
  <c r="T672" i="9"/>
  <c r="R672" i="9"/>
  <c r="P672" i="9"/>
  <c r="J672" i="9"/>
  <c r="BE672" i="9" s="1"/>
  <c r="BK671" i="9"/>
  <c r="J671" i="9" s="1"/>
  <c r="J85" i="9" s="1"/>
  <c r="BK669" i="9"/>
  <c r="BI669" i="9"/>
  <c r="BH669" i="9"/>
  <c r="BG669" i="9"/>
  <c r="BF669" i="9"/>
  <c r="BE669" i="9"/>
  <c r="T669" i="9"/>
  <c r="R669" i="9"/>
  <c r="P669" i="9"/>
  <c r="J669" i="9"/>
  <c r="BK667" i="9"/>
  <c r="BI667" i="9"/>
  <c r="BH667" i="9"/>
  <c r="BG667" i="9"/>
  <c r="BF667" i="9"/>
  <c r="T667" i="9"/>
  <c r="R667" i="9"/>
  <c r="P667" i="9"/>
  <c r="P658" i="9" s="1"/>
  <c r="J667" i="9"/>
  <c r="BE667" i="9" s="1"/>
  <c r="BK664" i="9"/>
  <c r="BI664" i="9"/>
  <c r="BH664" i="9"/>
  <c r="BG664" i="9"/>
  <c r="BF664" i="9"/>
  <c r="T664" i="9"/>
  <c r="T658" i="9" s="1"/>
  <c r="R664" i="9"/>
  <c r="P664" i="9"/>
  <c r="J664" i="9"/>
  <c r="BE664" i="9" s="1"/>
  <c r="BK662" i="9"/>
  <c r="BI662" i="9"/>
  <c r="BH662" i="9"/>
  <c r="BG662" i="9"/>
  <c r="BF662" i="9"/>
  <c r="BE662" i="9"/>
  <c r="T662" i="9"/>
  <c r="R662" i="9"/>
  <c r="P662" i="9"/>
  <c r="J662" i="9"/>
  <c r="BK659" i="9"/>
  <c r="BI659" i="9"/>
  <c r="BH659" i="9"/>
  <c r="BG659" i="9"/>
  <c r="BF659" i="9"/>
  <c r="BE659" i="9"/>
  <c r="T659" i="9"/>
  <c r="R659" i="9"/>
  <c r="R658" i="9" s="1"/>
  <c r="P659" i="9"/>
  <c r="J659" i="9"/>
  <c r="BK658" i="9"/>
  <c r="J658" i="9" s="1"/>
  <c r="J84" i="9" s="1"/>
  <c r="BK656" i="9"/>
  <c r="BI656" i="9"/>
  <c r="BH656" i="9"/>
  <c r="BG656" i="9"/>
  <c r="BF656" i="9"/>
  <c r="BE656" i="9"/>
  <c r="T656" i="9"/>
  <c r="T652" i="9" s="1"/>
  <c r="R656" i="9"/>
  <c r="P656" i="9"/>
  <c r="J656" i="9"/>
  <c r="BK653" i="9"/>
  <c r="BI653" i="9"/>
  <c r="BH653" i="9"/>
  <c r="BG653" i="9"/>
  <c r="BF653" i="9"/>
  <c r="T653" i="9"/>
  <c r="R653" i="9"/>
  <c r="P653" i="9"/>
  <c r="P652" i="9" s="1"/>
  <c r="J653" i="9"/>
  <c r="BE653" i="9" s="1"/>
  <c r="BK652" i="9"/>
  <c r="J652" i="9" s="1"/>
  <c r="J83" i="9" s="1"/>
  <c r="R652" i="9"/>
  <c r="BK650" i="9"/>
  <c r="BI650" i="9"/>
  <c r="BH650" i="9"/>
  <c r="BG650" i="9"/>
  <c r="BF650" i="9"/>
  <c r="BE650" i="9"/>
  <c r="T650" i="9"/>
  <c r="R650" i="9"/>
  <c r="P650" i="9"/>
  <c r="J650" i="9"/>
  <c r="BK648" i="9"/>
  <c r="BK643" i="9" s="1"/>
  <c r="J643" i="9" s="1"/>
  <c r="J82" i="9" s="1"/>
  <c r="BI648" i="9"/>
  <c r="BH648" i="9"/>
  <c r="BG648" i="9"/>
  <c r="BF648" i="9"/>
  <c r="T648" i="9"/>
  <c r="R648" i="9"/>
  <c r="P648" i="9"/>
  <c r="P643" i="9" s="1"/>
  <c r="J648" i="9"/>
  <c r="BE648" i="9" s="1"/>
  <c r="BK646" i="9"/>
  <c r="BI646" i="9"/>
  <c r="BH646" i="9"/>
  <c r="BG646" i="9"/>
  <c r="BF646" i="9"/>
  <c r="T646" i="9"/>
  <c r="T643" i="9" s="1"/>
  <c r="R646" i="9"/>
  <c r="P646" i="9"/>
  <c r="J646" i="9"/>
  <c r="BE646" i="9" s="1"/>
  <c r="BK644" i="9"/>
  <c r="BI644" i="9"/>
  <c r="BH644" i="9"/>
  <c r="BG644" i="9"/>
  <c r="BF644" i="9"/>
  <c r="BE644" i="9"/>
  <c r="T644" i="9"/>
  <c r="R644" i="9"/>
  <c r="P644" i="9"/>
  <c r="J644" i="9"/>
  <c r="R643" i="9"/>
  <c r="BK641" i="9"/>
  <c r="BI641" i="9"/>
  <c r="BH641" i="9"/>
  <c r="BG641" i="9"/>
  <c r="BF641" i="9"/>
  <c r="BE641" i="9"/>
  <c r="T641" i="9"/>
  <c r="R641" i="9"/>
  <c r="P641" i="9"/>
  <c r="J641" i="9"/>
  <c r="BK639" i="9"/>
  <c r="BI639" i="9"/>
  <c r="BH639" i="9"/>
  <c r="BG639" i="9"/>
  <c r="BF639" i="9"/>
  <c r="T639" i="9"/>
  <c r="T636" i="9" s="1"/>
  <c r="R639" i="9"/>
  <c r="P639" i="9"/>
  <c r="J639" i="9"/>
  <c r="BE639" i="9" s="1"/>
  <c r="BK637" i="9"/>
  <c r="BI637" i="9"/>
  <c r="BH637" i="9"/>
  <c r="BG637" i="9"/>
  <c r="BF637" i="9"/>
  <c r="T637" i="9"/>
  <c r="R637" i="9"/>
  <c r="P637" i="9"/>
  <c r="P636" i="9" s="1"/>
  <c r="J637" i="9"/>
  <c r="BE637" i="9" s="1"/>
  <c r="BK636" i="9"/>
  <c r="J636" i="9" s="1"/>
  <c r="J81" i="9" s="1"/>
  <c r="R636" i="9"/>
  <c r="BK634" i="9"/>
  <c r="BI634" i="9"/>
  <c r="BH634" i="9"/>
  <c r="BG634" i="9"/>
  <c r="BF634" i="9"/>
  <c r="BE634" i="9"/>
  <c r="T634" i="9"/>
  <c r="R634" i="9"/>
  <c r="P634" i="9"/>
  <c r="J634" i="9"/>
  <c r="BK632" i="9"/>
  <c r="BI632" i="9"/>
  <c r="BH632" i="9"/>
  <c r="BG632" i="9"/>
  <c r="BF632" i="9"/>
  <c r="T632" i="9"/>
  <c r="R632" i="9"/>
  <c r="P632" i="9"/>
  <c r="J632" i="9"/>
  <c r="BE632" i="9" s="1"/>
  <c r="BK630" i="9"/>
  <c r="BI630" i="9"/>
  <c r="BH630" i="9"/>
  <c r="BG630" i="9"/>
  <c r="BF630" i="9"/>
  <c r="T630" i="9"/>
  <c r="R630" i="9"/>
  <c r="P630" i="9"/>
  <c r="J630" i="9"/>
  <c r="BE630" i="9" s="1"/>
  <c r="BK628" i="9"/>
  <c r="BI628" i="9"/>
  <c r="BH628" i="9"/>
  <c r="BG628" i="9"/>
  <c r="BF628" i="9"/>
  <c r="BE628" i="9"/>
  <c r="T628" i="9"/>
  <c r="R628" i="9"/>
  <c r="P628" i="9"/>
  <c r="J628" i="9"/>
  <c r="BK626" i="9"/>
  <c r="BI626" i="9"/>
  <c r="BH626" i="9"/>
  <c r="BG626" i="9"/>
  <c r="BF626" i="9"/>
  <c r="BE626" i="9"/>
  <c r="T626" i="9"/>
  <c r="R626" i="9"/>
  <c r="P626" i="9"/>
  <c r="J626" i="9"/>
  <c r="BK624" i="9"/>
  <c r="BI624" i="9"/>
  <c r="BH624" i="9"/>
  <c r="BG624" i="9"/>
  <c r="BF624" i="9"/>
  <c r="T624" i="9"/>
  <c r="R624" i="9"/>
  <c r="P624" i="9"/>
  <c r="J624" i="9"/>
  <c r="BE624" i="9" s="1"/>
  <c r="BK622" i="9"/>
  <c r="BI622" i="9"/>
  <c r="BH622" i="9"/>
  <c r="BG622" i="9"/>
  <c r="BF622" i="9"/>
  <c r="T622" i="9"/>
  <c r="R622" i="9"/>
  <c r="P622" i="9"/>
  <c r="J622" i="9"/>
  <c r="BE622" i="9" s="1"/>
  <c r="BK620" i="9"/>
  <c r="BI620" i="9"/>
  <c r="BH620" i="9"/>
  <c r="BG620" i="9"/>
  <c r="BF620" i="9"/>
  <c r="BE620" i="9"/>
  <c r="T620" i="9"/>
  <c r="R620" i="9"/>
  <c r="P620" i="9"/>
  <c r="J620" i="9"/>
  <c r="BK618" i="9"/>
  <c r="BI618" i="9"/>
  <c r="BH618" i="9"/>
  <c r="BG618" i="9"/>
  <c r="BF618" i="9"/>
  <c r="BE618" i="9"/>
  <c r="T618" i="9"/>
  <c r="R618" i="9"/>
  <c r="P618" i="9"/>
  <c r="J618" i="9"/>
  <c r="BK616" i="9"/>
  <c r="BI616" i="9"/>
  <c r="BH616" i="9"/>
  <c r="BG616" i="9"/>
  <c r="BF616" i="9"/>
  <c r="T616" i="9"/>
  <c r="R616" i="9"/>
  <c r="P616" i="9"/>
  <c r="J616" i="9"/>
  <c r="BE616" i="9" s="1"/>
  <c r="BK614" i="9"/>
  <c r="BI614" i="9"/>
  <c r="BH614" i="9"/>
  <c r="BG614" i="9"/>
  <c r="BF614" i="9"/>
  <c r="T614" i="9"/>
  <c r="R614" i="9"/>
  <c r="P614" i="9"/>
  <c r="J614" i="9"/>
  <c r="BE614" i="9" s="1"/>
  <c r="BK612" i="9"/>
  <c r="BI612" i="9"/>
  <c r="BH612" i="9"/>
  <c r="BG612" i="9"/>
  <c r="BF612" i="9"/>
  <c r="BE612" i="9"/>
  <c r="T612" i="9"/>
  <c r="R612" i="9"/>
  <c r="P612" i="9"/>
  <c r="J612" i="9"/>
  <c r="BK610" i="9"/>
  <c r="BI610" i="9"/>
  <c r="BH610" i="9"/>
  <c r="BG610" i="9"/>
  <c r="BF610" i="9"/>
  <c r="BE610" i="9"/>
  <c r="T610" i="9"/>
  <c r="R610" i="9"/>
  <c r="P610" i="9"/>
  <c r="J610" i="9"/>
  <c r="BK608" i="9"/>
  <c r="BI608" i="9"/>
  <c r="BH608" i="9"/>
  <c r="BG608" i="9"/>
  <c r="BF608" i="9"/>
  <c r="T608" i="9"/>
  <c r="R608" i="9"/>
  <c r="P608" i="9"/>
  <c r="J608" i="9"/>
  <c r="BE608" i="9" s="1"/>
  <c r="BK606" i="9"/>
  <c r="BI606" i="9"/>
  <c r="BH606" i="9"/>
  <c r="BG606" i="9"/>
  <c r="BF606" i="9"/>
  <c r="T606" i="9"/>
  <c r="R606" i="9"/>
  <c r="P606" i="9"/>
  <c r="J606" i="9"/>
  <c r="BE606" i="9" s="1"/>
  <c r="BK604" i="9"/>
  <c r="BI604" i="9"/>
  <c r="BH604" i="9"/>
  <c r="BG604" i="9"/>
  <c r="BF604" i="9"/>
  <c r="BE604" i="9"/>
  <c r="T604" i="9"/>
  <c r="R604" i="9"/>
  <c r="P604" i="9"/>
  <c r="J604" i="9"/>
  <c r="BK602" i="9"/>
  <c r="BI602" i="9"/>
  <c r="BH602" i="9"/>
  <c r="BG602" i="9"/>
  <c r="BF602" i="9"/>
  <c r="BE602" i="9"/>
  <c r="T602" i="9"/>
  <c r="R602" i="9"/>
  <c r="P602" i="9"/>
  <c r="J602" i="9"/>
  <c r="BK600" i="9"/>
  <c r="BI600" i="9"/>
  <c r="BH600" i="9"/>
  <c r="BG600" i="9"/>
  <c r="BF600" i="9"/>
  <c r="T600" i="9"/>
  <c r="R600" i="9"/>
  <c r="P600" i="9"/>
  <c r="J600" i="9"/>
  <c r="BE600" i="9" s="1"/>
  <c r="BK598" i="9"/>
  <c r="BI598" i="9"/>
  <c r="BH598" i="9"/>
  <c r="BG598" i="9"/>
  <c r="BF598" i="9"/>
  <c r="T598" i="9"/>
  <c r="R598" i="9"/>
  <c r="P598" i="9"/>
  <c r="J598" i="9"/>
  <c r="BE598" i="9" s="1"/>
  <c r="BK596" i="9"/>
  <c r="BI596" i="9"/>
  <c r="BH596" i="9"/>
  <c r="BG596" i="9"/>
  <c r="BF596" i="9"/>
  <c r="BE596" i="9"/>
  <c r="T596" i="9"/>
  <c r="R596" i="9"/>
  <c r="P596" i="9"/>
  <c r="J596" i="9"/>
  <c r="BK594" i="9"/>
  <c r="BI594" i="9"/>
  <c r="BH594" i="9"/>
  <c r="BG594" i="9"/>
  <c r="BF594" i="9"/>
  <c r="BE594" i="9"/>
  <c r="T594" i="9"/>
  <c r="R594" i="9"/>
  <c r="P594" i="9"/>
  <c r="J594" i="9"/>
  <c r="BK592" i="9"/>
  <c r="BI592" i="9"/>
  <c r="BH592" i="9"/>
  <c r="BG592" i="9"/>
  <c r="BF592" i="9"/>
  <c r="T592" i="9"/>
  <c r="R592" i="9"/>
  <c r="P592" i="9"/>
  <c r="J592" i="9"/>
  <c r="BE592" i="9" s="1"/>
  <c r="BK590" i="9"/>
  <c r="BI590" i="9"/>
  <c r="BH590" i="9"/>
  <c r="BG590" i="9"/>
  <c r="BF590" i="9"/>
  <c r="T590" i="9"/>
  <c r="R590" i="9"/>
  <c r="P590" i="9"/>
  <c r="J590" i="9"/>
  <c r="BE590" i="9" s="1"/>
  <c r="BK588" i="9"/>
  <c r="BI588" i="9"/>
  <c r="BH588" i="9"/>
  <c r="BG588" i="9"/>
  <c r="BF588" i="9"/>
  <c r="BE588" i="9"/>
  <c r="T588" i="9"/>
  <c r="R588" i="9"/>
  <c r="P588" i="9"/>
  <c r="J588" i="9"/>
  <c r="BK586" i="9"/>
  <c r="BI586" i="9"/>
  <c r="BH586" i="9"/>
  <c r="BG586" i="9"/>
  <c r="BF586" i="9"/>
  <c r="BE586" i="9"/>
  <c r="T586" i="9"/>
  <c r="R586" i="9"/>
  <c r="P586" i="9"/>
  <c r="J586" i="9"/>
  <c r="BK584" i="9"/>
  <c r="BI584" i="9"/>
  <c r="BH584" i="9"/>
  <c r="BG584" i="9"/>
  <c r="BF584" i="9"/>
  <c r="T584" i="9"/>
  <c r="R584" i="9"/>
  <c r="P584" i="9"/>
  <c r="J584" i="9"/>
  <c r="BE584" i="9" s="1"/>
  <c r="BK582" i="9"/>
  <c r="BI582" i="9"/>
  <c r="BH582" i="9"/>
  <c r="BG582" i="9"/>
  <c r="BF582" i="9"/>
  <c r="T582" i="9"/>
  <c r="R582" i="9"/>
  <c r="P582" i="9"/>
  <c r="J582" i="9"/>
  <c r="BE582" i="9" s="1"/>
  <c r="BK580" i="9"/>
  <c r="BI580" i="9"/>
  <c r="BH580" i="9"/>
  <c r="BG580" i="9"/>
  <c r="BF580" i="9"/>
  <c r="BE580" i="9"/>
  <c r="T580" i="9"/>
  <c r="R580" i="9"/>
  <c r="P580" i="9"/>
  <c r="J580" i="9"/>
  <c r="BK578" i="9"/>
  <c r="BI578" i="9"/>
  <c r="BH578" i="9"/>
  <c r="BG578" i="9"/>
  <c r="BF578" i="9"/>
  <c r="BE578" i="9"/>
  <c r="T578" i="9"/>
  <c r="R578" i="9"/>
  <c r="P578" i="9"/>
  <c r="J578" i="9"/>
  <c r="BK576" i="9"/>
  <c r="BI576" i="9"/>
  <c r="BH576" i="9"/>
  <c r="BG576" i="9"/>
  <c r="BF576" i="9"/>
  <c r="T576" i="9"/>
  <c r="R576" i="9"/>
  <c r="P576" i="9"/>
  <c r="J576" i="9"/>
  <c r="BE576" i="9" s="1"/>
  <c r="BK574" i="9"/>
  <c r="BI574" i="9"/>
  <c r="BH574" i="9"/>
  <c r="BG574" i="9"/>
  <c r="BF574" i="9"/>
  <c r="T574" i="9"/>
  <c r="R574" i="9"/>
  <c r="P574" i="9"/>
  <c r="J574" i="9"/>
  <c r="BE574" i="9" s="1"/>
  <c r="BK572" i="9"/>
  <c r="BI572" i="9"/>
  <c r="BH572" i="9"/>
  <c r="BG572" i="9"/>
  <c r="BF572" i="9"/>
  <c r="BE572" i="9"/>
  <c r="T572" i="9"/>
  <c r="R572" i="9"/>
  <c r="P572" i="9"/>
  <c r="J572" i="9"/>
  <c r="BK570" i="9"/>
  <c r="BI570" i="9"/>
  <c r="BH570" i="9"/>
  <c r="BG570" i="9"/>
  <c r="BF570" i="9"/>
  <c r="BE570" i="9"/>
  <c r="T570" i="9"/>
  <c r="R570" i="9"/>
  <c r="P570" i="9"/>
  <c r="J570" i="9"/>
  <c r="BK568" i="9"/>
  <c r="BI568" i="9"/>
  <c r="BH568" i="9"/>
  <c r="BG568" i="9"/>
  <c r="BF568" i="9"/>
  <c r="T568" i="9"/>
  <c r="R568" i="9"/>
  <c r="P568" i="9"/>
  <c r="J568" i="9"/>
  <c r="BE568" i="9" s="1"/>
  <c r="BK566" i="9"/>
  <c r="BI566" i="9"/>
  <c r="BH566" i="9"/>
  <c r="BG566" i="9"/>
  <c r="BF566" i="9"/>
  <c r="T566" i="9"/>
  <c r="R566" i="9"/>
  <c r="P566" i="9"/>
  <c r="J566" i="9"/>
  <c r="BE566" i="9" s="1"/>
  <c r="BK564" i="9"/>
  <c r="BI564" i="9"/>
  <c r="BH564" i="9"/>
  <c r="BG564" i="9"/>
  <c r="BF564" i="9"/>
  <c r="BE564" i="9"/>
  <c r="T564" i="9"/>
  <c r="R564" i="9"/>
  <c r="P564" i="9"/>
  <c r="J564" i="9"/>
  <c r="BK562" i="9"/>
  <c r="BI562" i="9"/>
  <c r="BH562" i="9"/>
  <c r="BG562" i="9"/>
  <c r="BF562" i="9"/>
  <c r="BE562" i="9"/>
  <c r="T562" i="9"/>
  <c r="R562" i="9"/>
  <c r="P562" i="9"/>
  <c r="J562" i="9"/>
  <c r="BK560" i="9"/>
  <c r="BI560" i="9"/>
  <c r="BH560" i="9"/>
  <c r="BG560" i="9"/>
  <c r="BF560" i="9"/>
  <c r="T560" i="9"/>
  <c r="R560" i="9"/>
  <c r="P560" i="9"/>
  <c r="J560" i="9"/>
  <c r="BE560" i="9" s="1"/>
  <c r="BK558" i="9"/>
  <c r="BI558" i="9"/>
  <c r="BH558" i="9"/>
  <c r="BG558" i="9"/>
  <c r="BF558" i="9"/>
  <c r="T558" i="9"/>
  <c r="R558" i="9"/>
  <c r="P558" i="9"/>
  <c r="J558" i="9"/>
  <c r="BE558" i="9" s="1"/>
  <c r="BK556" i="9"/>
  <c r="BI556" i="9"/>
  <c r="BH556" i="9"/>
  <c r="BG556" i="9"/>
  <c r="BF556" i="9"/>
  <c r="BE556" i="9"/>
  <c r="T556" i="9"/>
  <c r="R556" i="9"/>
  <c r="P556" i="9"/>
  <c r="J556" i="9"/>
  <c r="BK554" i="9"/>
  <c r="BI554" i="9"/>
  <c r="BH554" i="9"/>
  <c r="BG554" i="9"/>
  <c r="BF554" i="9"/>
  <c r="BE554" i="9"/>
  <c r="T554" i="9"/>
  <c r="R554" i="9"/>
  <c r="P554" i="9"/>
  <c r="J554" i="9"/>
  <c r="BK552" i="9"/>
  <c r="BI552" i="9"/>
  <c r="BH552" i="9"/>
  <c r="BG552" i="9"/>
  <c r="BF552" i="9"/>
  <c r="T552" i="9"/>
  <c r="R552" i="9"/>
  <c r="P552" i="9"/>
  <c r="J552" i="9"/>
  <c r="BE552" i="9" s="1"/>
  <c r="BK550" i="9"/>
  <c r="BI550" i="9"/>
  <c r="BH550" i="9"/>
  <c r="BG550" i="9"/>
  <c r="BF550" i="9"/>
  <c r="T550" i="9"/>
  <c r="R550" i="9"/>
  <c r="P550" i="9"/>
  <c r="J550" i="9"/>
  <c r="BE550" i="9" s="1"/>
  <c r="BK548" i="9"/>
  <c r="BI548" i="9"/>
  <c r="BH548" i="9"/>
  <c r="BG548" i="9"/>
  <c r="BF548" i="9"/>
  <c r="BE548" i="9"/>
  <c r="T548" i="9"/>
  <c r="R548" i="9"/>
  <c r="P548" i="9"/>
  <c r="J548" i="9"/>
  <c r="BK546" i="9"/>
  <c r="BI546" i="9"/>
  <c r="BH546" i="9"/>
  <c r="BG546" i="9"/>
  <c r="BF546" i="9"/>
  <c r="BE546" i="9"/>
  <c r="T546" i="9"/>
  <c r="R546" i="9"/>
  <c r="P546" i="9"/>
  <c r="J546" i="9"/>
  <c r="BK544" i="9"/>
  <c r="BI544" i="9"/>
  <c r="BH544" i="9"/>
  <c r="BG544" i="9"/>
  <c r="BF544" i="9"/>
  <c r="T544" i="9"/>
  <c r="R544" i="9"/>
  <c r="P544" i="9"/>
  <c r="J544" i="9"/>
  <c r="BE544" i="9" s="1"/>
  <c r="BK542" i="9"/>
  <c r="BI542" i="9"/>
  <c r="BH542" i="9"/>
  <c r="BG542" i="9"/>
  <c r="BF542" i="9"/>
  <c r="T542" i="9"/>
  <c r="R542" i="9"/>
  <c r="P542" i="9"/>
  <c r="J542" i="9"/>
  <c r="BE542" i="9" s="1"/>
  <c r="BK539" i="9"/>
  <c r="BI539" i="9"/>
  <c r="BH539" i="9"/>
  <c r="BG539" i="9"/>
  <c r="BF539" i="9"/>
  <c r="BE539" i="9"/>
  <c r="T539" i="9"/>
  <c r="R539" i="9"/>
  <c r="P539" i="9"/>
  <c r="J539" i="9"/>
  <c r="BK537" i="9"/>
  <c r="BI537" i="9"/>
  <c r="BH537" i="9"/>
  <c r="BG537" i="9"/>
  <c r="BF537" i="9"/>
  <c r="BE537" i="9"/>
  <c r="T537" i="9"/>
  <c r="R537" i="9"/>
  <c r="P537" i="9"/>
  <c r="J537" i="9"/>
  <c r="BK534" i="9"/>
  <c r="BI534" i="9"/>
  <c r="BH534" i="9"/>
  <c r="BG534" i="9"/>
  <c r="BF534" i="9"/>
  <c r="T534" i="9"/>
  <c r="R534" i="9"/>
  <c r="P534" i="9"/>
  <c r="J534" i="9"/>
  <c r="BE534" i="9" s="1"/>
  <c r="BK532" i="9"/>
  <c r="BI532" i="9"/>
  <c r="BH532" i="9"/>
  <c r="BG532" i="9"/>
  <c r="BF532" i="9"/>
  <c r="T532" i="9"/>
  <c r="R532" i="9"/>
  <c r="P532" i="9"/>
  <c r="J532" i="9"/>
  <c r="BE532" i="9" s="1"/>
  <c r="BK529" i="9"/>
  <c r="BI529" i="9"/>
  <c r="BH529" i="9"/>
  <c r="BG529" i="9"/>
  <c r="BF529" i="9"/>
  <c r="BE529" i="9"/>
  <c r="T529" i="9"/>
  <c r="R529" i="9"/>
  <c r="P529" i="9"/>
  <c r="J529" i="9"/>
  <c r="BK526" i="9"/>
  <c r="BI526" i="9"/>
  <c r="BH526" i="9"/>
  <c r="BG526" i="9"/>
  <c r="BF526" i="9"/>
  <c r="BE526" i="9"/>
  <c r="T526" i="9"/>
  <c r="R526" i="9"/>
  <c r="P526" i="9"/>
  <c r="J526" i="9"/>
  <c r="BK524" i="9"/>
  <c r="BI524" i="9"/>
  <c r="BH524" i="9"/>
  <c r="BG524" i="9"/>
  <c r="BF524" i="9"/>
  <c r="T524" i="9"/>
  <c r="R524" i="9"/>
  <c r="P524" i="9"/>
  <c r="J524" i="9"/>
  <c r="BE524" i="9" s="1"/>
  <c r="BK521" i="9"/>
  <c r="BI521" i="9"/>
  <c r="BH521" i="9"/>
  <c r="BG521" i="9"/>
  <c r="BF521" i="9"/>
  <c r="T521" i="9"/>
  <c r="R521" i="9"/>
  <c r="P521" i="9"/>
  <c r="J521" i="9"/>
  <c r="BE521" i="9" s="1"/>
  <c r="BK519" i="9"/>
  <c r="BI519" i="9"/>
  <c r="BH519" i="9"/>
  <c r="BG519" i="9"/>
  <c r="BF519" i="9"/>
  <c r="BE519" i="9"/>
  <c r="T519" i="9"/>
  <c r="R519" i="9"/>
  <c r="P519" i="9"/>
  <c r="J519" i="9"/>
  <c r="BK517" i="9"/>
  <c r="BI517" i="9"/>
  <c r="BH517" i="9"/>
  <c r="BG517" i="9"/>
  <c r="BF517" i="9"/>
  <c r="BE517" i="9"/>
  <c r="T517" i="9"/>
  <c r="R517" i="9"/>
  <c r="P517" i="9"/>
  <c r="J517" i="9"/>
  <c r="BK515" i="9"/>
  <c r="BK509" i="9" s="1"/>
  <c r="J509" i="9" s="1"/>
  <c r="J80" i="9" s="1"/>
  <c r="BI515" i="9"/>
  <c r="BH515" i="9"/>
  <c r="BG515" i="9"/>
  <c r="BF515" i="9"/>
  <c r="T515" i="9"/>
  <c r="R515" i="9"/>
  <c r="P515" i="9"/>
  <c r="P509" i="9" s="1"/>
  <c r="J515" i="9"/>
  <c r="BE515" i="9" s="1"/>
  <c r="BK512" i="9"/>
  <c r="BI512" i="9"/>
  <c r="BH512" i="9"/>
  <c r="BG512" i="9"/>
  <c r="BF512" i="9"/>
  <c r="T512" i="9"/>
  <c r="T509" i="9" s="1"/>
  <c r="R512" i="9"/>
  <c r="P512" i="9"/>
  <c r="J512" i="9"/>
  <c r="BE512" i="9" s="1"/>
  <c r="BK510" i="9"/>
  <c r="BI510" i="9"/>
  <c r="BH510" i="9"/>
  <c r="BG510" i="9"/>
  <c r="BF510" i="9"/>
  <c r="BE510" i="9"/>
  <c r="T510" i="9"/>
  <c r="R510" i="9"/>
  <c r="P510" i="9"/>
  <c r="J510" i="9"/>
  <c r="R509" i="9"/>
  <c r="BK507" i="9"/>
  <c r="BI507" i="9"/>
  <c r="BH507" i="9"/>
  <c r="BG507" i="9"/>
  <c r="BF507" i="9"/>
  <c r="BE507" i="9"/>
  <c r="T507" i="9"/>
  <c r="R507" i="9"/>
  <c r="P507" i="9"/>
  <c r="J507" i="9"/>
  <c r="BK505" i="9"/>
  <c r="BI505" i="9"/>
  <c r="BH505" i="9"/>
  <c r="BG505" i="9"/>
  <c r="BF505" i="9"/>
  <c r="T505" i="9"/>
  <c r="R505" i="9"/>
  <c r="P505" i="9"/>
  <c r="J505" i="9"/>
  <c r="BE505" i="9" s="1"/>
  <c r="BK502" i="9"/>
  <c r="BI502" i="9"/>
  <c r="BH502" i="9"/>
  <c r="BG502" i="9"/>
  <c r="BF502" i="9"/>
  <c r="T502" i="9"/>
  <c r="R502" i="9"/>
  <c r="P502" i="9"/>
  <c r="J502" i="9"/>
  <c r="BE502" i="9" s="1"/>
  <c r="BK499" i="9"/>
  <c r="BI499" i="9"/>
  <c r="BH499" i="9"/>
  <c r="BG499" i="9"/>
  <c r="BF499" i="9"/>
  <c r="T499" i="9"/>
  <c r="R499" i="9"/>
  <c r="P499" i="9"/>
  <c r="J499" i="9"/>
  <c r="BE499" i="9" s="1"/>
  <c r="BK496" i="9"/>
  <c r="BI496" i="9"/>
  <c r="BH496" i="9"/>
  <c r="BG496" i="9"/>
  <c r="BF496" i="9"/>
  <c r="BE496" i="9"/>
  <c r="T496" i="9"/>
  <c r="R496" i="9"/>
  <c r="P496" i="9"/>
  <c r="J496" i="9"/>
  <c r="BK493" i="9"/>
  <c r="BI493" i="9"/>
  <c r="BH493" i="9"/>
  <c r="BG493" i="9"/>
  <c r="BF493" i="9"/>
  <c r="T493" i="9"/>
  <c r="R493" i="9"/>
  <c r="P493" i="9"/>
  <c r="J493" i="9"/>
  <c r="BE493" i="9" s="1"/>
  <c r="BK489" i="9"/>
  <c r="BI489" i="9"/>
  <c r="BH489" i="9"/>
  <c r="BG489" i="9"/>
  <c r="BF489" i="9"/>
  <c r="T489" i="9"/>
  <c r="R489" i="9"/>
  <c r="P489" i="9"/>
  <c r="J489" i="9"/>
  <c r="BE489" i="9" s="1"/>
  <c r="BK487" i="9"/>
  <c r="BI487" i="9"/>
  <c r="BH487" i="9"/>
  <c r="BG487" i="9"/>
  <c r="BF487" i="9"/>
  <c r="T487" i="9"/>
  <c r="R487" i="9"/>
  <c r="P487" i="9"/>
  <c r="J487" i="9"/>
  <c r="BE487" i="9" s="1"/>
  <c r="BK485" i="9"/>
  <c r="BI485" i="9"/>
  <c r="BH485" i="9"/>
  <c r="BG485" i="9"/>
  <c r="BF485" i="9"/>
  <c r="BE485" i="9"/>
  <c r="T485" i="9"/>
  <c r="R485" i="9"/>
  <c r="P485" i="9"/>
  <c r="J485" i="9"/>
  <c r="BK483" i="9"/>
  <c r="BI483" i="9"/>
  <c r="BH483" i="9"/>
  <c r="BG483" i="9"/>
  <c r="BF483" i="9"/>
  <c r="T483" i="9"/>
  <c r="R483" i="9"/>
  <c r="P483" i="9"/>
  <c r="J483" i="9"/>
  <c r="BE483" i="9" s="1"/>
  <c r="BK481" i="9"/>
  <c r="BI481" i="9"/>
  <c r="BH481" i="9"/>
  <c r="BG481" i="9"/>
  <c r="BF481" i="9"/>
  <c r="T481" i="9"/>
  <c r="R481" i="9"/>
  <c r="P481" i="9"/>
  <c r="J481" i="9"/>
  <c r="BE481" i="9" s="1"/>
  <c r="BK478" i="9"/>
  <c r="BI478" i="9"/>
  <c r="BH478" i="9"/>
  <c r="BG478" i="9"/>
  <c r="BF478" i="9"/>
  <c r="T478" i="9"/>
  <c r="R478" i="9"/>
  <c r="R471" i="9" s="1"/>
  <c r="P478" i="9"/>
  <c r="J478" i="9"/>
  <c r="BE478" i="9" s="1"/>
  <c r="BK475" i="9"/>
  <c r="BI475" i="9"/>
  <c r="BH475" i="9"/>
  <c r="BG475" i="9"/>
  <c r="BF475" i="9"/>
  <c r="BE475" i="9"/>
  <c r="T475" i="9"/>
  <c r="R475" i="9"/>
  <c r="P475" i="9"/>
  <c r="J475" i="9"/>
  <c r="BK472" i="9"/>
  <c r="BK471" i="9" s="1"/>
  <c r="J471" i="9" s="1"/>
  <c r="J79" i="9" s="1"/>
  <c r="BI472" i="9"/>
  <c r="BH472" i="9"/>
  <c r="BG472" i="9"/>
  <c r="BF472" i="9"/>
  <c r="T472" i="9"/>
  <c r="R472" i="9"/>
  <c r="P472" i="9"/>
  <c r="P471" i="9" s="1"/>
  <c r="J472" i="9"/>
  <c r="BE472" i="9" s="1"/>
  <c r="T471" i="9"/>
  <c r="BK469" i="9"/>
  <c r="BI469" i="9"/>
  <c r="BH469" i="9"/>
  <c r="BG469" i="9"/>
  <c r="BF469" i="9"/>
  <c r="BE469" i="9"/>
  <c r="T469" i="9"/>
  <c r="R469" i="9"/>
  <c r="P469" i="9"/>
  <c r="J469" i="9"/>
  <c r="BK467" i="9"/>
  <c r="BI467" i="9"/>
  <c r="BH467" i="9"/>
  <c r="BG467" i="9"/>
  <c r="BF467" i="9"/>
  <c r="BE467" i="9"/>
  <c r="T467" i="9"/>
  <c r="R467" i="9"/>
  <c r="P467" i="9"/>
  <c r="J467" i="9"/>
  <c r="BK464" i="9"/>
  <c r="BI464" i="9"/>
  <c r="BH464" i="9"/>
  <c r="BG464" i="9"/>
  <c r="BF464" i="9"/>
  <c r="T464" i="9"/>
  <c r="R464" i="9"/>
  <c r="P464" i="9"/>
  <c r="J464" i="9"/>
  <c r="BE464" i="9" s="1"/>
  <c r="BK461" i="9"/>
  <c r="BI461" i="9"/>
  <c r="BH461" i="9"/>
  <c r="BG461" i="9"/>
  <c r="BF461" i="9"/>
  <c r="T461" i="9"/>
  <c r="R461" i="9"/>
  <c r="P461" i="9"/>
  <c r="J461" i="9"/>
  <c r="BE461" i="9" s="1"/>
  <c r="BK458" i="9"/>
  <c r="BI458" i="9"/>
  <c r="BH458" i="9"/>
  <c r="BG458" i="9"/>
  <c r="BF458" i="9"/>
  <c r="BE458" i="9"/>
  <c r="T458" i="9"/>
  <c r="R458" i="9"/>
  <c r="P458" i="9"/>
  <c r="J458" i="9"/>
  <c r="BK455" i="9"/>
  <c r="BI455" i="9"/>
  <c r="BH455" i="9"/>
  <c r="BG455" i="9"/>
  <c r="BF455" i="9"/>
  <c r="BE455" i="9"/>
  <c r="T455" i="9"/>
  <c r="R455" i="9"/>
  <c r="P455" i="9"/>
  <c r="J455" i="9"/>
  <c r="BK452" i="9"/>
  <c r="BI452" i="9"/>
  <c r="BH452" i="9"/>
  <c r="BG452" i="9"/>
  <c r="BF452" i="9"/>
  <c r="T452" i="9"/>
  <c r="R452" i="9"/>
  <c r="P452" i="9"/>
  <c r="J452" i="9"/>
  <c r="BE452" i="9" s="1"/>
  <c r="BK449" i="9"/>
  <c r="BI449" i="9"/>
  <c r="BH449" i="9"/>
  <c r="BG449" i="9"/>
  <c r="BF449" i="9"/>
  <c r="T449" i="9"/>
  <c r="R449" i="9"/>
  <c r="P449" i="9"/>
  <c r="J449" i="9"/>
  <c r="BE449" i="9" s="1"/>
  <c r="BK446" i="9"/>
  <c r="BI446" i="9"/>
  <c r="BH446" i="9"/>
  <c r="BG446" i="9"/>
  <c r="BF446" i="9"/>
  <c r="BE446" i="9"/>
  <c r="T446" i="9"/>
  <c r="R446" i="9"/>
  <c r="P446" i="9"/>
  <c r="J446" i="9"/>
  <c r="BK443" i="9"/>
  <c r="BI443" i="9"/>
  <c r="BH443" i="9"/>
  <c r="BG443" i="9"/>
  <c r="BF443" i="9"/>
  <c r="BE443" i="9"/>
  <c r="T443" i="9"/>
  <c r="R443" i="9"/>
  <c r="P443" i="9"/>
  <c r="J443" i="9"/>
  <c r="BK441" i="9"/>
  <c r="BI441" i="9"/>
  <c r="BH441" i="9"/>
  <c r="BG441" i="9"/>
  <c r="BF441" i="9"/>
  <c r="T441" i="9"/>
  <c r="R441" i="9"/>
  <c r="P441" i="9"/>
  <c r="P432" i="9" s="1"/>
  <c r="J441" i="9"/>
  <c r="BE441" i="9" s="1"/>
  <c r="BK439" i="9"/>
  <c r="BI439" i="9"/>
  <c r="BH439" i="9"/>
  <c r="BG439" i="9"/>
  <c r="BF439" i="9"/>
  <c r="T439" i="9"/>
  <c r="T432" i="9" s="1"/>
  <c r="R439" i="9"/>
  <c r="P439" i="9"/>
  <c r="J439" i="9"/>
  <c r="BE439" i="9" s="1"/>
  <c r="BK436" i="9"/>
  <c r="BI436" i="9"/>
  <c r="BH436" i="9"/>
  <c r="BG436" i="9"/>
  <c r="BF436" i="9"/>
  <c r="BE436" i="9"/>
  <c r="T436" i="9"/>
  <c r="R436" i="9"/>
  <c r="P436" i="9"/>
  <c r="J436" i="9"/>
  <c r="BK433" i="9"/>
  <c r="BI433" i="9"/>
  <c r="BH433" i="9"/>
  <c r="BG433" i="9"/>
  <c r="BF433" i="9"/>
  <c r="BE433" i="9"/>
  <c r="T433" i="9"/>
  <c r="R433" i="9"/>
  <c r="R432" i="9" s="1"/>
  <c r="P433" i="9"/>
  <c r="J433" i="9"/>
  <c r="BK432" i="9"/>
  <c r="J432" i="9" s="1"/>
  <c r="J78" i="9" s="1"/>
  <c r="BK430" i="9"/>
  <c r="BI430" i="9"/>
  <c r="BH430" i="9"/>
  <c r="BG430" i="9"/>
  <c r="BF430" i="9"/>
  <c r="T430" i="9"/>
  <c r="R430" i="9"/>
  <c r="P430" i="9"/>
  <c r="J430" i="9"/>
  <c r="BE430" i="9" s="1"/>
  <c r="BK428" i="9"/>
  <c r="BI428" i="9"/>
  <c r="BH428" i="9"/>
  <c r="BG428" i="9"/>
  <c r="BF428" i="9"/>
  <c r="T428" i="9"/>
  <c r="R428" i="9"/>
  <c r="P428" i="9"/>
  <c r="J428" i="9"/>
  <c r="BE428" i="9" s="1"/>
  <c r="BK426" i="9"/>
  <c r="BI426" i="9"/>
  <c r="BH426" i="9"/>
  <c r="BG426" i="9"/>
  <c r="BF426" i="9"/>
  <c r="T426" i="9"/>
  <c r="R426" i="9"/>
  <c r="P426" i="9"/>
  <c r="J426" i="9"/>
  <c r="BE426" i="9" s="1"/>
  <c r="BK424" i="9"/>
  <c r="BI424" i="9"/>
  <c r="BH424" i="9"/>
  <c r="BG424" i="9"/>
  <c r="BF424" i="9"/>
  <c r="BE424" i="9"/>
  <c r="T424" i="9"/>
  <c r="R424" i="9"/>
  <c r="P424" i="9"/>
  <c r="J424" i="9"/>
  <c r="BK421" i="9"/>
  <c r="BI421" i="9"/>
  <c r="BH421" i="9"/>
  <c r="BG421" i="9"/>
  <c r="BF421" i="9"/>
  <c r="BE421" i="9"/>
  <c r="T421" i="9"/>
  <c r="R421" i="9"/>
  <c r="P421" i="9"/>
  <c r="J421" i="9"/>
  <c r="BK418" i="9"/>
  <c r="BI418" i="9"/>
  <c r="BH418" i="9"/>
  <c r="BG418" i="9"/>
  <c r="BF418" i="9"/>
  <c r="T418" i="9"/>
  <c r="R418" i="9"/>
  <c r="P418" i="9"/>
  <c r="J418" i="9"/>
  <c r="BE418" i="9" s="1"/>
  <c r="BK415" i="9"/>
  <c r="BI415" i="9"/>
  <c r="BH415" i="9"/>
  <c r="BG415" i="9"/>
  <c r="BF415" i="9"/>
  <c r="T415" i="9"/>
  <c r="R415" i="9"/>
  <c r="R405" i="9" s="1"/>
  <c r="P415" i="9"/>
  <c r="J415" i="9"/>
  <c r="BE415" i="9" s="1"/>
  <c r="BK412" i="9"/>
  <c r="BK405" i="9" s="1"/>
  <c r="J405" i="9" s="1"/>
  <c r="J77" i="9" s="1"/>
  <c r="BI412" i="9"/>
  <c r="BH412" i="9"/>
  <c r="BG412" i="9"/>
  <c r="BF412" i="9"/>
  <c r="BE412" i="9"/>
  <c r="T412" i="9"/>
  <c r="R412" i="9"/>
  <c r="P412" i="9"/>
  <c r="J412" i="9"/>
  <c r="BK409" i="9"/>
  <c r="BI409" i="9"/>
  <c r="BH409" i="9"/>
  <c r="BG409" i="9"/>
  <c r="BF409" i="9"/>
  <c r="T409" i="9"/>
  <c r="R409" i="9"/>
  <c r="P409" i="9"/>
  <c r="P405" i="9" s="1"/>
  <c r="J409" i="9"/>
  <c r="BE409" i="9" s="1"/>
  <c r="BK406" i="9"/>
  <c r="BI406" i="9"/>
  <c r="BH406" i="9"/>
  <c r="BG406" i="9"/>
  <c r="BF406" i="9"/>
  <c r="T406" i="9"/>
  <c r="T405" i="9" s="1"/>
  <c r="R406" i="9"/>
  <c r="P406" i="9"/>
  <c r="J406" i="9"/>
  <c r="BE406" i="9" s="1"/>
  <c r="BK403" i="9"/>
  <c r="BI403" i="9"/>
  <c r="BH403" i="9"/>
  <c r="BG403" i="9"/>
  <c r="BF403" i="9"/>
  <c r="BE403" i="9"/>
  <c r="T403" i="9"/>
  <c r="R403" i="9"/>
  <c r="P403" i="9"/>
  <c r="J403" i="9"/>
  <c r="BK400" i="9"/>
  <c r="BI400" i="9"/>
  <c r="BH400" i="9"/>
  <c r="BG400" i="9"/>
  <c r="BF400" i="9"/>
  <c r="T400" i="9"/>
  <c r="R400" i="9"/>
  <c r="P400" i="9"/>
  <c r="J400" i="9"/>
  <c r="BE400" i="9" s="1"/>
  <c r="BK397" i="9"/>
  <c r="BI397" i="9"/>
  <c r="BH397" i="9"/>
  <c r="BG397" i="9"/>
  <c r="BF397" i="9"/>
  <c r="T397" i="9"/>
  <c r="T388" i="9" s="1"/>
  <c r="R397" i="9"/>
  <c r="P397" i="9"/>
  <c r="J397" i="9"/>
  <c r="BE397" i="9" s="1"/>
  <c r="BK394" i="9"/>
  <c r="BI394" i="9"/>
  <c r="BH394" i="9"/>
  <c r="BG394" i="9"/>
  <c r="BF394" i="9"/>
  <c r="BE394" i="9"/>
  <c r="T394" i="9"/>
  <c r="R394" i="9"/>
  <c r="P394" i="9"/>
  <c r="J394" i="9"/>
  <c r="BK392" i="9"/>
  <c r="BI392" i="9"/>
  <c r="BH392" i="9"/>
  <c r="BG392" i="9"/>
  <c r="BF392" i="9"/>
  <c r="BE392" i="9"/>
  <c r="T392" i="9"/>
  <c r="R392" i="9"/>
  <c r="P392" i="9"/>
  <c r="J392" i="9"/>
  <c r="BK389" i="9"/>
  <c r="BK388" i="9" s="1"/>
  <c r="J388" i="9" s="1"/>
  <c r="J76" i="9" s="1"/>
  <c r="BI389" i="9"/>
  <c r="BH389" i="9"/>
  <c r="BG389" i="9"/>
  <c r="BF389" i="9"/>
  <c r="T389" i="9"/>
  <c r="R389" i="9"/>
  <c r="R388" i="9" s="1"/>
  <c r="P389" i="9"/>
  <c r="P388" i="9" s="1"/>
  <c r="J389" i="9"/>
  <c r="BE389" i="9" s="1"/>
  <c r="BK386" i="9"/>
  <c r="BI386" i="9"/>
  <c r="BH386" i="9"/>
  <c r="BG386" i="9"/>
  <c r="BF386" i="9"/>
  <c r="T386" i="9"/>
  <c r="R386" i="9"/>
  <c r="P386" i="9"/>
  <c r="J386" i="9"/>
  <c r="BE386" i="9" s="1"/>
  <c r="BK383" i="9"/>
  <c r="BI383" i="9"/>
  <c r="BH383" i="9"/>
  <c r="BG383" i="9"/>
  <c r="BF383" i="9"/>
  <c r="T383" i="9"/>
  <c r="R383" i="9"/>
  <c r="P383" i="9"/>
  <c r="J383" i="9"/>
  <c r="BE383" i="9" s="1"/>
  <c r="BK380" i="9"/>
  <c r="BI380" i="9"/>
  <c r="BH380" i="9"/>
  <c r="BG380" i="9"/>
  <c r="BF380" i="9"/>
  <c r="BE380" i="9"/>
  <c r="T380" i="9"/>
  <c r="R380" i="9"/>
  <c r="P380" i="9"/>
  <c r="J380" i="9"/>
  <c r="BK377" i="9"/>
  <c r="BI377" i="9"/>
  <c r="BH377" i="9"/>
  <c r="BG377" i="9"/>
  <c r="BF377" i="9"/>
  <c r="T377" i="9"/>
  <c r="R377" i="9"/>
  <c r="P377" i="9"/>
  <c r="J377" i="9"/>
  <c r="BE377" i="9" s="1"/>
  <c r="BK374" i="9"/>
  <c r="BI374" i="9"/>
  <c r="BH374" i="9"/>
  <c r="BG374" i="9"/>
  <c r="BF374" i="9"/>
  <c r="T374" i="9"/>
  <c r="R374" i="9"/>
  <c r="P374" i="9"/>
  <c r="J374" i="9"/>
  <c r="BE374" i="9" s="1"/>
  <c r="BK371" i="9"/>
  <c r="BI371" i="9"/>
  <c r="BH371" i="9"/>
  <c r="BG371" i="9"/>
  <c r="BF371" i="9"/>
  <c r="T371" i="9"/>
  <c r="R371" i="9"/>
  <c r="P371" i="9"/>
  <c r="J371" i="9"/>
  <c r="BE371" i="9" s="1"/>
  <c r="BK368" i="9"/>
  <c r="BI368" i="9"/>
  <c r="BH368" i="9"/>
  <c r="BG368" i="9"/>
  <c r="BF368" i="9"/>
  <c r="BE368" i="9"/>
  <c r="T368" i="9"/>
  <c r="R368" i="9"/>
  <c r="P368" i="9"/>
  <c r="J368" i="9"/>
  <c r="BK365" i="9"/>
  <c r="BI365" i="9"/>
  <c r="BH365" i="9"/>
  <c r="BG365" i="9"/>
  <c r="BF365" i="9"/>
  <c r="T365" i="9"/>
  <c r="R365" i="9"/>
  <c r="P365" i="9"/>
  <c r="J365" i="9"/>
  <c r="BE365" i="9" s="1"/>
  <c r="BK363" i="9"/>
  <c r="BI363" i="9"/>
  <c r="BH363" i="9"/>
  <c r="BG363" i="9"/>
  <c r="BF363" i="9"/>
  <c r="T363" i="9"/>
  <c r="R363" i="9"/>
  <c r="P363" i="9"/>
  <c r="J363" i="9"/>
  <c r="BE363" i="9" s="1"/>
  <c r="BK360" i="9"/>
  <c r="BI360" i="9"/>
  <c r="BH360" i="9"/>
  <c r="BG360" i="9"/>
  <c r="BF360" i="9"/>
  <c r="T360" i="9"/>
  <c r="R360" i="9"/>
  <c r="R354" i="9" s="1"/>
  <c r="R353" i="9" s="1"/>
  <c r="P360" i="9"/>
  <c r="J360" i="9"/>
  <c r="BE360" i="9" s="1"/>
  <c r="BK358" i="9"/>
  <c r="BI358" i="9"/>
  <c r="BH358" i="9"/>
  <c r="BG358" i="9"/>
  <c r="BF358" i="9"/>
  <c r="BE358" i="9"/>
  <c r="T358" i="9"/>
  <c r="R358" i="9"/>
  <c r="P358" i="9"/>
  <c r="J358" i="9"/>
  <c r="BK355" i="9"/>
  <c r="BK354" i="9" s="1"/>
  <c r="BI355" i="9"/>
  <c r="BH355" i="9"/>
  <c r="BG355" i="9"/>
  <c r="BF355" i="9"/>
  <c r="T355" i="9"/>
  <c r="R355" i="9"/>
  <c r="P355" i="9"/>
  <c r="P354" i="9" s="1"/>
  <c r="J355" i="9"/>
  <c r="BE355" i="9" s="1"/>
  <c r="T354" i="9"/>
  <c r="BK351" i="9"/>
  <c r="BI351" i="9"/>
  <c r="BH351" i="9"/>
  <c r="BG351" i="9"/>
  <c r="BF351" i="9"/>
  <c r="BE351" i="9"/>
  <c r="T351" i="9"/>
  <c r="R351" i="9"/>
  <c r="R350" i="9" s="1"/>
  <c r="P351" i="9"/>
  <c r="P350" i="9" s="1"/>
  <c r="J351" i="9"/>
  <c r="BK350" i="9"/>
  <c r="J350" i="9" s="1"/>
  <c r="J73" i="9" s="1"/>
  <c r="T350" i="9"/>
  <c r="BK348" i="9"/>
  <c r="BI348" i="9"/>
  <c r="BH348" i="9"/>
  <c r="BG348" i="9"/>
  <c r="BF348" i="9"/>
  <c r="T348" i="9"/>
  <c r="R348" i="9"/>
  <c r="P348" i="9"/>
  <c r="J348" i="9"/>
  <c r="BE348" i="9" s="1"/>
  <c r="BK346" i="9"/>
  <c r="BI346" i="9"/>
  <c r="BH346" i="9"/>
  <c r="BG346" i="9"/>
  <c r="BF346" i="9"/>
  <c r="T346" i="9"/>
  <c r="R346" i="9"/>
  <c r="P346" i="9"/>
  <c r="J346" i="9"/>
  <c r="BE346" i="9" s="1"/>
  <c r="BK344" i="9"/>
  <c r="BI344" i="9"/>
  <c r="BH344" i="9"/>
  <c r="BG344" i="9"/>
  <c r="BF344" i="9"/>
  <c r="BE344" i="9"/>
  <c r="T344" i="9"/>
  <c r="R344" i="9"/>
  <c r="P344" i="9"/>
  <c r="J344" i="9"/>
  <c r="BK342" i="9"/>
  <c r="BI342" i="9"/>
  <c r="BH342" i="9"/>
  <c r="BG342" i="9"/>
  <c r="BF342" i="9"/>
  <c r="BE342" i="9"/>
  <c r="T342" i="9"/>
  <c r="R342" i="9"/>
  <c r="P342" i="9"/>
  <c r="J342" i="9"/>
  <c r="BK340" i="9"/>
  <c r="BI340" i="9"/>
  <c r="BH340" i="9"/>
  <c r="BG340" i="9"/>
  <c r="BF340" i="9"/>
  <c r="T340" i="9"/>
  <c r="R340" i="9"/>
  <c r="P340" i="9"/>
  <c r="J340" i="9"/>
  <c r="BE340" i="9" s="1"/>
  <c r="BK338" i="9"/>
  <c r="BI338" i="9"/>
  <c r="BH338" i="9"/>
  <c r="BG338" i="9"/>
  <c r="BF338" i="9"/>
  <c r="T338" i="9"/>
  <c r="R338" i="9"/>
  <c r="P338" i="9"/>
  <c r="J338" i="9"/>
  <c r="BE338" i="9" s="1"/>
  <c r="BK336" i="9"/>
  <c r="BI336" i="9"/>
  <c r="BH336" i="9"/>
  <c r="BG336" i="9"/>
  <c r="BF336" i="9"/>
  <c r="BE336" i="9"/>
  <c r="T336" i="9"/>
  <c r="R336" i="9"/>
  <c r="P336" i="9"/>
  <c r="J336" i="9"/>
  <c r="BK334" i="9"/>
  <c r="BI334" i="9"/>
  <c r="BH334" i="9"/>
  <c r="BG334" i="9"/>
  <c r="BF334" i="9"/>
  <c r="BE334" i="9"/>
  <c r="T334" i="9"/>
  <c r="R334" i="9"/>
  <c r="P334" i="9"/>
  <c r="J334" i="9"/>
  <c r="BK330" i="9"/>
  <c r="BK325" i="9" s="1"/>
  <c r="J325" i="9" s="1"/>
  <c r="J72" i="9" s="1"/>
  <c r="BI330" i="9"/>
  <c r="BH330" i="9"/>
  <c r="BG330" i="9"/>
  <c r="BF330" i="9"/>
  <c r="T330" i="9"/>
  <c r="R330" i="9"/>
  <c r="P330" i="9"/>
  <c r="P325" i="9" s="1"/>
  <c r="J330" i="9"/>
  <c r="BE330" i="9" s="1"/>
  <c r="BK328" i="9"/>
  <c r="BI328" i="9"/>
  <c r="BH328" i="9"/>
  <c r="BG328" i="9"/>
  <c r="BF328" i="9"/>
  <c r="T328" i="9"/>
  <c r="T325" i="9" s="1"/>
  <c r="R328" i="9"/>
  <c r="P328" i="9"/>
  <c r="J328" i="9"/>
  <c r="BE328" i="9" s="1"/>
  <c r="BK326" i="9"/>
  <c r="BI326" i="9"/>
  <c r="BH326" i="9"/>
  <c r="BG326" i="9"/>
  <c r="BF326" i="9"/>
  <c r="BE326" i="9"/>
  <c r="T326" i="9"/>
  <c r="R326" i="9"/>
  <c r="P326" i="9"/>
  <c r="J326" i="9"/>
  <c r="R325" i="9"/>
  <c r="BK323" i="9"/>
  <c r="BI323" i="9"/>
  <c r="BH323" i="9"/>
  <c r="BG323" i="9"/>
  <c r="BF323" i="9"/>
  <c r="BE323" i="9"/>
  <c r="T323" i="9"/>
  <c r="R323" i="9"/>
  <c r="P323" i="9"/>
  <c r="J323" i="9"/>
  <c r="BK320" i="9"/>
  <c r="BI320" i="9"/>
  <c r="BH320" i="9"/>
  <c r="BG320" i="9"/>
  <c r="BF320" i="9"/>
  <c r="T320" i="9"/>
  <c r="R320" i="9"/>
  <c r="P320" i="9"/>
  <c r="J320" i="9"/>
  <c r="BE320" i="9" s="1"/>
  <c r="BK317" i="9"/>
  <c r="BI317" i="9"/>
  <c r="BH317" i="9"/>
  <c r="BG317" i="9"/>
  <c r="BF317" i="9"/>
  <c r="T317" i="9"/>
  <c r="R317" i="9"/>
  <c r="P317" i="9"/>
  <c r="J317" i="9"/>
  <c r="BE317" i="9" s="1"/>
  <c r="BK314" i="9"/>
  <c r="BI314" i="9"/>
  <c r="BH314" i="9"/>
  <c r="BG314" i="9"/>
  <c r="BF314" i="9"/>
  <c r="T314" i="9"/>
  <c r="R314" i="9"/>
  <c r="P314" i="9"/>
  <c r="J314" i="9"/>
  <c r="BE314" i="9" s="1"/>
  <c r="BK311" i="9"/>
  <c r="BI311" i="9"/>
  <c r="BH311" i="9"/>
  <c r="BG311" i="9"/>
  <c r="BF311" i="9"/>
  <c r="BE311" i="9"/>
  <c r="T311" i="9"/>
  <c r="R311" i="9"/>
  <c r="P311" i="9"/>
  <c r="J311" i="9"/>
  <c r="BK308" i="9"/>
  <c r="BI308" i="9"/>
  <c r="BH308" i="9"/>
  <c r="BG308" i="9"/>
  <c r="BF308" i="9"/>
  <c r="T308" i="9"/>
  <c r="R308" i="9"/>
  <c r="P308" i="9"/>
  <c r="J308" i="9"/>
  <c r="BE308" i="9" s="1"/>
  <c r="BK305" i="9"/>
  <c r="BI305" i="9"/>
  <c r="BH305" i="9"/>
  <c r="BG305" i="9"/>
  <c r="BF305" i="9"/>
  <c r="T305" i="9"/>
  <c r="R305" i="9"/>
  <c r="P305" i="9"/>
  <c r="J305" i="9"/>
  <c r="BE305" i="9" s="1"/>
  <c r="BK302" i="9"/>
  <c r="BI302" i="9"/>
  <c r="BH302" i="9"/>
  <c r="BG302" i="9"/>
  <c r="BF302" i="9"/>
  <c r="T302" i="9"/>
  <c r="R302" i="9"/>
  <c r="P302" i="9"/>
  <c r="J302" i="9"/>
  <c r="BE302" i="9" s="1"/>
  <c r="BK299" i="9"/>
  <c r="BI299" i="9"/>
  <c r="BH299" i="9"/>
  <c r="BG299" i="9"/>
  <c r="BF299" i="9"/>
  <c r="BE299" i="9"/>
  <c r="T299" i="9"/>
  <c r="R299" i="9"/>
  <c r="P299" i="9"/>
  <c r="J299" i="9"/>
  <c r="BK296" i="9"/>
  <c r="BI296" i="9"/>
  <c r="BH296" i="9"/>
  <c r="BG296" i="9"/>
  <c r="BF296" i="9"/>
  <c r="T296" i="9"/>
  <c r="R296" i="9"/>
  <c r="P296" i="9"/>
  <c r="J296" i="9"/>
  <c r="BE296" i="9" s="1"/>
  <c r="BK293" i="9"/>
  <c r="BI293" i="9"/>
  <c r="BH293" i="9"/>
  <c r="BG293" i="9"/>
  <c r="BF293" i="9"/>
  <c r="T293" i="9"/>
  <c r="R293" i="9"/>
  <c r="P293" i="9"/>
  <c r="J293" i="9"/>
  <c r="BE293" i="9" s="1"/>
  <c r="BK290" i="9"/>
  <c r="BI290" i="9"/>
  <c r="BH290" i="9"/>
  <c r="BG290" i="9"/>
  <c r="BF290" i="9"/>
  <c r="T290" i="9"/>
  <c r="R290" i="9"/>
  <c r="P290" i="9"/>
  <c r="J290" i="9"/>
  <c r="BE290" i="9" s="1"/>
  <c r="BK287" i="9"/>
  <c r="BI287" i="9"/>
  <c r="BH287" i="9"/>
  <c r="BG287" i="9"/>
  <c r="BF287" i="9"/>
  <c r="BE287" i="9"/>
  <c r="T287" i="9"/>
  <c r="R287" i="9"/>
  <c r="P287" i="9"/>
  <c r="J287" i="9"/>
  <c r="BK284" i="9"/>
  <c r="BI284" i="9"/>
  <c r="BH284" i="9"/>
  <c r="BG284" i="9"/>
  <c r="BF284" i="9"/>
  <c r="T284" i="9"/>
  <c r="R284" i="9"/>
  <c r="P284" i="9"/>
  <c r="J284" i="9"/>
  <c r="BE284" i="9" s="1"/>
  <c r="BK281" i="9"/>
  <c r="BI281" i="9"/>
  <c r="BH281" i="9"/>
  <c r="BG281" i="9"/>
  <c r="BF281" i="9"/>
  <c r="T281" i="9"/>
  <c r="R281" i="9"/>
  <c r="P281" i="9"/>
  <c r="J281" i="9"/>
  <c r="BE281" i="9" s="1"/>
  <c r="BK278" i="9"/>
  <c r="BI278" i="9"/>
  <c r="BH278" i="9"/>
  <c r="BG278" i="9"/>
  <c r="BF278" i="9"/>
  <c r="BE278" i="9"/>
  <c r="T278" i="9"/>
  <c r="R278" i="9"/>
  <c r="P278" i="9"/>
  <c r="J278" i="9"/>
  <c r="BK275" i="9"/>
  <c r="BI275" i="9"/>
  <c r="BH275" i="9"/>
  <c r="BG275" i="9"/>
  <c r="BF275" i="9"/>
  <c r="BE275" i="9"/>
  <c r="T275" i="9"/>
  <c r="R275" i="9"/>
  <c r="P275" i="9"/>
  <c r="J275" i="9"/>
  <c r="BK272" i="9"/>
  <c r="BI272" i="9"/>
  <c r="BH272" i="9"/>
  <c r="BG272" i="9"/>
  <c r="BF272" i="9"/>
  <c r="T272" i="9"/>
  <c r="R272" i="9"/>
  <c r="P272" i="9"/>
  <c r="J272" i="9"/>
  <c r="BE272" i="9" s="1"/>
  <c r="BK268" i="9"/>
  <c r="BI268" i="9"/>
  <c r="BH268" i="9"/>
  <c r="BG268" i="9"/>
  <c r="BF268" i="9"/>
  <c r="T268" i="9"/>
  <c r="R268" i="9"/>
  <c r="P268" i="9"/>
  <c r="J268" i="9"/>
  <c r="BE268" i="9" s="1"/>
  <c r="BK262" i="9"/>
  <c r="BI262" i="9"/>
  <c r="BH262" i="9"/>
  <c r="BG262" i="9"/>
  <c r="BF262" i="9"/>
  <c r="T262" i="9"/>
  <c r="R262" i="9"/>
  <c r="P262" i="9"/>
  <c r="J262" i="9"/>
  <c r="BE262" i="9" s="1"/>
  <c r="BK256" i="9"/>
  <c r="BI256" i="9"/>
  <c r="BH256" i="9"/>
  <c r="BG256" i="9"/>
  <c r="BF256" i="9"/>
  <c r="BE256" i="9"/>
  <c r="T256" i="9"/>
  <c r="R256" i="9"/>
  <c r="P256" i="9"/>
  <c r="J256" i="9"/>
  <c r="BK253" i="9"/>
  <c r="BI253" i="9"/>
  <c r="BH253" i="9"/>
  <c r="BG253" i="9"/>
  <c r="BF253" i="9"/>
  <c r="BE253" i="9"/>
  <c r="T253" i="9"/>
  <c r="R253" i="9"/>
  <c r="P253" i="9"/>
  <c r="J253" i="9"/>
  <c r="BK250" i="9"/>
  <c r="BI250" i="9"/>
  <c r="BH250" i="9"/>
  <c r="BG250" i="9"/>
  <c r="BF250" i="9"/>
  <c r="T250" i="9"/>
  <c r="R250" i="9"/>
  <c r="P250" i="9"/>
  <c r="J250" i="9"/>
  <c r="BE250" i="9" s="1"/>
  <c r="BK247" i="9"/>
  <c r="BI247" i="9"/>
  <c r="BH247" i="9"/>
  <c r="BG247" i="9"/>
  <c r="BF247" i="9"/>
  <c r="T247" i="9"/>
  <c r="R247" i="9"/>
  <c r="P247" i="9"/>
  <c r="J247" i="9"/>
  <c r="BE247" i="9" s="1"/>
  <c r="BK244" i="9"/>
  <c r="BK243" i="9" s="1"/>
  <c r="J243" i="9" s="1"/>
  <c r="J71" i="9" s="1"/>
  <c r="BI244" i="9"/>
  <c r="BH244" i="9"/>
  <c r="BG244" i="9"/>
  <c r="BF244" i="9"/>
  <c r="BE244" i="9"/>
  <c r="T244" i="9"/>
  <c r="R244" i="9"/>
  <c r="R243" i="9" s="1"/>
  <c r="P244" i="9"/>
  <c r="J244" i="9"/>
  <c r="T243" i="9"/>
  <c r="P243" i="9"/>
  <c r="BK240" i="9"/>
  <c r="BI240" i="9"/>
  <c r="BH240" i="9"/>
  <c r="BG240" i="9"/>
  <c r="BF240" i="9"/>
  <c r="T240" i="9"/>
  <c r="R240" i="9"/>
  <c r="P240" i="9"/>
  <c r="J240" i="9"/>
  <c r="BE240" i="9" s="1"/>
  <c r="BK237" i="9"/>
  <c r="BI237" i="9"/>
  <c r="BH237" i="9"/>
  <c r="BG237" i="9"/>
  <c r="BF237" i="9"/>
  <c r="BE237" i="9"/>
  <c r="T237" i="9"/>
  <c r="R237" i="9"/>
  <c r="P237" i="9"/>
  <c r="J237" i="9"/>
  <c r="BK234" i="9"/>
  <c r="BI234" i="9"/>
  <c r="BH234" i="9"/>
  <c r="BG234" i="9"/>
  <c r="BF234" i="9"/>
  <c r="BE234" i="9"/>
  <c r="T234" i="9"/>
  <c r="R234" i="9"/>
  <c r="P234" i="9"/>
  <c r="J234" i="9"/>
  <c r="BK231" i="9"/>
  <c r="BI231" i="9"/>
  <c r="BH231" i="9"/>
  <c r="BG231" i="9"/>
  <c r="BF231" i="9"/>
  <c r="T231" i="9"/>
  <c r="R231" i="9"/>
  <c r="P231" i="9"/>
  <c r="J231" i="9"/>
  <c r="BE231" i="9" s="1"/>
  <c r="BK228" i="9"/>
  <c r="BK227" i="9" s="1"/>
  <c r="J227" i="9" s="1"/>
  <c r="J70" i="9" s="1"/>
  <c r="BI228" i="9"/>
  <c r="BH228" i="9"/>
  <c r="BG228" i="9"/>
  <c r="BF228" i="9"/>
  <c r="T228" i="9"/>
  <c r="T227" i="9" s="1"/>
  <c r="R228" i="9"/>
  <c r="P228" i="9"/>
  <c r="P227" i="9" s="1"/>
  <c r="J228" i="9"/>
  <c r="BE228" i="9" s="1"/>
  <c r="R227" i="9"/>
  <c r="BK225" i="9"/>
  <c r="BI225" i="9"/>
  <c r="BH225" i="9"/>
  <c r="BG225" i="9"/>
  <c r="BF225" i="9"/>
  <c r="BE225" i="9"/>
  <c r="T225" i="9"/>
  <c r="R225" i="9"/>
  <c r="P225" i="9"/>
  <c r="J225" i="9"/>
  <c r="BK223" i="9"/>
  <c r="BI223" i="9"/>
  <c r="BH223" i="9"/>
  <c r="BG223" i="9"/>
  <c r="BF223" i="9"/>
  <c r="BE223" i="9"/>
  <c r="T223" i="9"/>
  <c r="R223" i="9"/>
  <c r="P223" i="9"/>
  <c r="J223" i="9"/>
  <c r="BK220" i="9"/>
  <c r="BI220" i="9"/>
  <c r="BH220" i="9"/>
  <c r="BG220" i="9"/>
  <c r="BF220" i="9"/>
  <c r="T220" i="9"/>
  <c r="R220" i="9"/>
  <c r="P220" i="9"/>
  <c r="J220" i="9"/>
  <c r="BE220" i="9" s="1"/>
  <c r="BK217" i="9"/>
  <c r="BI217" i="9"/>
  <c r="BH217" i="9"/>
  <c r="BG217" i="9"/>
  <c r="BF217" i="9"/>
  <c r="T217" i="9"/>
  <c r="R217" i="9"/>
  <c r="P217" i="9"/>
  <c r="J217" i="9"/>
  <c r="BE217" i="9" s="1"/>
  <c r="BK216" i="9"/>
  <c r="BI216" i="9"/>
  <c r="BH216" i="9"/>
  <c r="BG216" i="9"/>
  <c r="BF216" i="9"/>
  <c r="BE216" i="9"/>
  <c r="T216" i="9"/>
  <c r="R216" i="9"/>
  <c r="P216" i="9"/>
  <c r="J216" i="9"/>
  <c r="BK213" i="9"/>
  <c r="BK212" i="9" s="1"/>
  <c r="J212" i="9" s="1"/>
  <c r="J69" i="9" s="1"/>
  <c r="BI213" i="9"/>
  <c r="BH213" i="9"/>
  <c r="BG213" i="9"/>
  <c r="BF213" i="9"/>
  <c r="BE213" i="9"/>
  <c r="T213" i="9"/>
  <c r="R213" i="9"/>
  <c r="R212" i="9" s="1"/>
  <c r="P213" i="9"/>
  <c r="J213" i="9"/>
  <c r="T212" i="9"/>
  <c r="P212" i="9"/>
  <c r="BK210" i="9"/>
  <c r="BI210" i="9"/>
  <c r="BH210" i="9"/>
  <c r="BG210" i="9"/>
  <c r="BF210" i="9"/>
  <c r="T210" i="9"/>
  <c r="R210" i="9"/>
  <c r="P210" i="9"/>
  <c r="J210" i="9"/>
  <c r="BE210" i="9" s="1"/>
  <c r="BK206" i="9"/>
  <c r="BI206" i="9"/>
  <c r="BH206" i="9"/>
  <c r="BG206" i="9"/>
  <c r="BF206" i="9"/>
  <c r="T206" i="9"/>
  <c r="R206" i="9"/>
  <c r="P206" i="9"/>
  <c r="J206" i="9"/>
  <c r="BE206" i="9" s="1"/>
  <c r="BK204" i="9"/>
  <c r="BI204" i="9"/>
  <c r="BH204" i="9"/>
  <c r="BG204" i="9"/>
  <c r="BF204" i="9"/>
  <c r="BE204" i="9"/>
  <c r="T204" i="9"/>
  <c r="R204" i="9"/>
  <c r="P204" i="9"/>
  <c r="J204" i="9"/>
  <c r="BK201" i="9"/>
  <c r="BI201" i="9"/>
  <c r="BH201" i="9"/>
  <c r="BG201" i="9"/>
  <c r="BF201" i="9"/>
  <c r="T201" i="9"/>
  <c r="R201" i="9"/>
  <c r="P201" i="9"/>
  <c r="J201" i="9"/>
  <c r="BE201" i="9" s="1"/>
  <c r="BK198" i="9"/>
  <c r="BI198" i="9"/>
  <c r="BH198" i="9"/>
  <c r="BG198" i="9"/>
  <c r="BF198" i="9"/>
  <c r="T198" i="9"/>
  <c r="R198" i="9"/>
  <c r="P198" i="9"/>
  <c r="J198" i="9"/>
  <c r="BE198" i="9" s="1"/>
  <c r="BK194" i="9"/>
  <c r="BI194" i="9"/>
  <c r="BH194" i="9"/>
  <c r="BG194" i="9"/>
  <c r="BF194" i="9"/>
  <c r="BE194" i="9"/>
  <c r="T194" i="9"/>
  <c r="R194" i="9"/>
  <c r="P194" i="9"/>
  <c r="J194" i="9"/>
  <c r="BK191" i="9"/>
  <c r="BI191" i="9"/>
  <c r="BH191" i="9"/>
  <c r="BG191" i="9"/>
  <c r="BF191" i="9"/>
  <c r="BE191" i="9"/>
  <c r="T191" i="9"/>
  <c r="R191" i="9"/>
  <c r="P191" i="9"/>
  <c r="J191" i="9"/>
  <c r="BK185" i="9"/>
  <c r="BI185" i="9"/>
  <c r="BH185" i="9"/>
  <c r="BG185" i="9"/>
  <c r="BF185" i="9"/>
  <c r="T185" i="9"/>
  <c r="R185" i="9"/>
  <c r="P185" i="9"/>
  <c r="J185" i="9"/>
  <c r="BE185" i="9" s="1"/>
  <c r="BK179" i="9"/>
  <c r="BI179" i="9"/>
  <c r="BH179" i="9"/>
  <c r="BG179" i="9"/>
  <c r="BF179" i="9"/>
  <c r="T179" i="9"/>
  <c r="R179" i="9"/>
  <c r="P179" i="9"/>
  <c r="J179" i="9"/>
  <c r="BE179" i="9" s="1"/>
  <c r="BK173" i="9"/>
  <c r="BI173" i="9"/>
  <c r="BH173" i="9"/>
  <c r="BG173" i="9"/>
  <c r="BF173" i="9"/>
  <c r="BE173" i="9"/>
  <c r="T173" i="9"/>
  <c r="R173" i="9"/>
  <c r="P173" i="9"/>
  <c r="J173" i="9"/>
  <c r="BK167" i="9"/>
  <c r="BI167" i="9"/>
  <c r="BH167" i="9"/>
  <c r="BG167" i="9"/>
  <c r="BF167" i="9"/>
  <c r="BE167" i="9"/>
  <c r="T167" i="9"/>
  <c r="R167" i="9"/>
  <c r="P167" i="9"/>
  <c r="J167" i="9"/>
  <c r="BK164" i="9"/>
  <c r="BK155" i="9" s="1"/>
  <c r="J155" i="9" s="1"/>
  <c r="J68" i="9" s="1"/>
  <c r="BI164" i="9"/>
  <c r="BH164" i="9"/>
  <c r="BG164" i="9"/>
  <c r="BF164" i="9"/>
  <c r="T164" i="9"/>
  <c r="R164" i="9"/>
  <c r="P164" i="9"/>
  <c r="P155" i="9" s="1"/>
  <c r="J164" i="9"/>
  <c r="BE164" i="9" s="1"/>
  <c r="BK158" i="9"/>
  <c r="BI158" i="9"/>
  <c r="BH158" i="9"/>
  <c r="BG158" i="9"/>
  <c r="BF158" i="9"/>
  <c r="T158" i="9"/>
  <c r="T155" i="9" s="1"/>
  <c r="R158" i="9"/>
  <c r="P158" i="9"/>
  <c r="J158" i="9"/>
  <c r="BE158" i="9" s="1"/>
  <c r="BK156" i="9"/>
  <c r="BI156" i="9"/>
  <c r="BH156" i="9"/>
  <c r="BG156" i="9"/>
  <c r="BF156" i="9"/>
  <c r="BE156" i="9"/>
  <c r="T156" i="9"/>
  <c r="R156" i="9"/>
  <c r="P156" i="9"/>
  <c r="J156" i="9"/>
  <c r="R155" i="9"/>
  <c r="BK152" i="9"/>
  <c r="BI152" i="9"/>
  <c r="BH152" i="9"/>
  <c r="BG152" i="9"/>
  <c r="BF152" i="9"/>
  <c r="BE152" i="9"/>
  <c r="T152" i="9"/>
  <c r="R152" i="9"/>
  <c r="P152" i="9"/>
  <c r="J152" i="9"/>
  <c r="BK150" i="9"/>
  <c r="BK133" i="9" s="1"/>
  <c r="J133" i="9" s="1"/>
  <c r="J67" i="9" s="1"/>
  <c r="BI150" i="9"/>
  <c r="BH150" i="9"/>
  <c r="BG150" i="9"/>
  <c r="BF150" i="9"/>
  <c r="T150" i="9"/>
  <c r="R150" i="9"/>
  <c r="P150" i="9"/>
  <c r="J150" i="9"/>
  <c r="BE150" i="9" s="1"/>
  <c r="BK148" i="9"/>
  <c r="BI148" i="9"/>
  <c r="BH148" i="9"/>
  <c r="BG148" i="9"/>
  <c r="BF148" i="9"/>
  <c r="T148" i="9"/>
  <c r="R148" i="9"/>
  <c r="P148" i="9"/>
  <c r="J148" i="9"/>
  <c r="BE148" i="9" s="1"/>
  <c r="BK145" i="9"/>
  <c r="BI145" i="9"/>
  <c r="BH145" i="9"/>
  <c r="BG145" i="9"/>
  <c r="BF145" i="9"/>
  <c r="BE145" i="9"/>
  <c r="T145" i="9"/>
  <c r="R145" i="9"/>
  <c r="P145" i="9"/>
  <c r="J145" i="9"/>
  <c r="BK143" i="9"/>
  <c r="BI143" i="9"/>
  <c r="BH143" i="9"/>
  <c r="BG143" i="9"/>
  <c r="BF143" i="9"/>
  <c r="BE143" i="9"/>
  <c r="T143" i="9"/>
  <c r="R143" i="9"/>
  <c r="P143" i="9"/>
  <c r="J143" i="9"/>
  <c r="BK139" i="9"/>
  <c r="BI139" i="9"/>
  <c r="BH139" i="9"/>
  <c r="BG139" i="9"/>
  <c r="BF139" i="9"/>
  <c r="T139" i="9"/>
  <c r="R139" i="9"/>
  <c r="P139" i="9"/>
  <c r="J139" i="9"/>
  <c r="BE139" i="9" s="1"/>
  <c r="BK134" i="9"/>
  <c r="BI134" i="9"/>
  <c r="BH134" i="9"/>
  <c r="BG134" i="9"/>
  <c r="BF134" i="9"/>
  <c r="T134" i="9"/>
  <c r="R134" i="9"/>
  <c r="R133" i="9" s="1"/>
  <c r="P134" i="9"/>
  <c r="J134" i="9"/>
  <c r="BE134" i="9" s="1"/>
  <c r="T133" i="9"/>
  <c r="P133" i="9"/>
  <c r="BK130" i="9"/>
  <c r="BI130" i="9"/>
  <c r="BH130" i="9"/>
  <c r="BG130" i="9"/>
  <c r="BF130" i="9"/>
  <c r="T130" i="9"/>
  <c r="R130" i="9"/>
  <c r="P130" i="9"/>
  <c r="P129" i="9" s="1"/>
  <c r="J130" i="9"/>
  <c r="BE130" i="9" s="1"/>
  <c r="BK129" i="9"/>
  <c r="T129" i="9"/>
  <c r="R129" i="9"/>
  <c r="BK126" i="9"/>
  <c r="BI126" i="9"/>
  <c r="BH126" i="9"/>
  <c r="BG126" i="9"/>
  <c r="F37" i="9" s="1"/>
  <c r="BF126" i="9"/>
  <c r="T126" i="9"/>
  <c r="R126" i="9"/>
  <c r="P126" i="9"/>
  <c r="J126" i="9"/>
  <c r="BE126" i="9" s="1"/>
  <c r="BK123" i="9"/>
  <c r="BI123" i="9"/>
  <c r="F39" i="9" s="1"/>
  <c r="BH123" i="9"/>
  <c r="BG123" i="9"/>
  <c r="BF123" i="9"/>
  <c r="T123" i="9"/>
  <c r="R123" i="9"/>
  <c r="P123" i="9"/>
  <c r="J123" i="9"/>
  <c r="BE123" i="9" s="1"/>
  <c r="BK121" i="9"/>
  <c r="BI121" i="9"/>
  <c r="BH121" i="9"/>
  <c r="BG121" i="9"/>
  <c r="BF121" i="9"/>
  <c r="T121" i="9"/>
  <c r="R121" i="9"/>
  <c r="P121" i="9"/>
  <c r="J121" i="9"/>
  <c r="BE121" i="9" s="1"/>
  <c r="BK118" i="9"/>
  <c r="BI118" i="9"/>
  <c r="BH118" i="9"/>
  <c r="BG118" i="9"/>
  <c r="BF118" i="9"/>
  <c r="BE118" i="9"/>
  <c r="T118" i="9"/>
  <c r="R118" i="9"/>
  <c r="R117" i="9" s="1"/>
  <c r="P118" i="9"/>
  <c r="J118" i="9"/>
  <c r="BK117" i="9"/>
  <c r="J117" i="9" s="1"/>
  <c r="J65" i="9" s="1"/>
  <c r="T117" i="9"/>
  <c r="T116" i="9" s="1"/>
  <c r="P117" i="9"/>
  <c r="J112" i="9"/>
  <c r="J111" i="9"/>
  <c r="F111" i="9"/>
  <c r="J109" i="9"/>
  <c r="F109" i="9"/>
  <c r="E107" i="9"/>
  <c r="J59" i="9"/>
  <c r="J58" i="9"/>
  <c r="F58" i="9"/>
  <c r="F56" i="9"/>
  <c r="E54" i="9"/>
  <c r="J39" i="9"/>
  <c r="J38" i="9"/>
  <c r="J37" i="9"/>
  <c r="J20" i="9"/>
  <c r="E20" i="9"/>
  <c r="F59" i="9" s="1"/>
  <c r="J19" i="9"/>
  <c r="J14" i="9"/>
  <c r="J56" i="9" s="1"/>
  <c r="E7" i="9"/>
  <c r="E50" i="9" s="1"/>
  <c r="J36" i="9" l="1"/>
  <c r="F38" i="9"/>
  <c r="BK116" i="9"/>
  <c r="T353" i="9"/>
  <c r="T115" i="9" s="1"/>
  <c r="J354" i="9"/>
  <c r="J75" i="9" s="1"/>
  <c r="BK353" i="9"/>
  <c r="J353" i="9" s="1"/>
  <c r="J74" i="9" s="1"/>
  <c r="R116" i="9"/>
  <c r="R115" i="9" s="1"/>
  <c r="P353" i="9"/>
  <c r="J35" i="9"/>
  <c r="P116" i="9"/>
  <c r="F35" i="9"/>
  <c r="F112" i="9"/>
  <c r="J129" i="9"/>
  <c r="J66" i="9" s="1"/>
  <c r="F36" i="9"/>
  <c r="E103" i="9"/>
  <c r="J116" i="9" l="1"/>
  <c r="J64" i="9" s="1"/>
  <c r="BK115" i="9"/>
  <c r="J115" i="9" s="1"/>
  <c r="P115" i="9"/>
  <c r="J63" i="9" l="1"/>
  <c r="J32" i="9"/>
  <c r="J41" i="9" s="1"/>
  <c r="CI232" i="6" l="1"/>
  <c r="CG232" i="6"/>
  <c r="CF232" i="6"/>
  <c r="CE232" i="6"/>
  <c r="CD232" i="6"/>
  <c r="T232" i="6"/>
  <c r="R232" i="6"/>
  <c r="P232" i="6"/>
  <c r="J232" i="6"/>
  <c r="CC232" i="6" s="1"/>
  <c r="CI234" i="6"/>
  <c r="CG234" i="6"/>
  <c r="CF234" i="6"/>
  <c r="CE234" i="6"/>
  <c r="CD234" i="6"/>
  <c r="T234" i="6"/>
  <c r="R234" i="6"/>
  <c r="P234" i="6"/>
  <c r="J234" i="6"/>
  <c r="CC234" i="6" s="1"/>
  <c r="CI230" i="6"/>
  <c r="CG230" i="6"/>
  <c r="CF230" i="6"/>
  <c r="CE230" i="6"/>
  <c r="CD230" i="6"/>
  <c r="T230" i="6"/>
  <c r="R230" i="6"/>
  <c r="P230" i="6"/>
  <c r="J230" i="6"/>
  <c r="CC230" i="6" s="1"/>
  <c r="J37" i="7"/>
  <c r="J36" i="7"/>
  <c r="AY61" i="1"/>
  <c r="J35" i="7"/>
  <c r="AX61" i="1" s="1"/>
  <c r="BI112" i="7"/>
  <c r="BH112" i="7"/>
  <c r="BG112" i="7"/>
  <c r="BF112" i="7"/>
  <c r="T112" i="7"/>
  <c r="T111" i="7"/>
  <c r="R112" i="7"/>
  <c r="R111" i="7" s="1"/>
  <c r="P112" i="7"/>
  <c r="P111" i="7"/>
  <c r="BI108" i="7"/>
  <c r="BH108" i="7"/>
  <c r="BG108" i="7"/>
  <c r="BF108" i="7"/>
  <c r="T108" i="7"/>
  <c r="R108" i="7"/>
  <c r="P108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0" i="7"/>
  <c r="BH100" i="7"/>
  <c r="BG100" i="7"/>
  <c r="BF100" i="7"/>
  <c r="T100" i="7"/>
  <c r="T99" i="7" s="1"/>
  <c r="R100" i="7"/>
  <c r="R99" i="7"/>
  <c r="P100" i="7"/>
  <c r="P99" i="7" s="1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J81" i="7"/>
  <c r="J80" i="7"/>
  <c r="F80" i="7"/>
  <c r="F78" i="7"/>
  <c r="E76" i="7"/>
  <c r="J55" i="7"/>
  <c r="J54" i="7"/>
  <c r="F54" i="7"/>
  <c r="F52" i="7"/>
  <c r="E50" i="7"/>
  <c r="J18" i="7"/>
  <c r="E18" i="7"/>
  <c r="F81" i="7"/>
  <c r="J17" i="7"/>
  <c r="J12" i="7"/>
  <c r="J78" i="7" s="1"/>
  <c r="E7" i="7"/>
  <c r="E48" i="7"/>
  <c r="J195" i="6"/>
  <c r="J72" i="6" s="1"/>
  <c r="J39" i="6"/>
  <c r="J38" i="6"/>
  <c r="AY60" i="1" s="1"/>
  <c r="J37" i="6"/>
  <c r="AX60" i="1" s="1"/>
  <c r="CG227" i="6"/>
  <c r="CF227" i="6"/>
  <c r="CE227" i="6"/>
  <c r="CD227" i="6"/>
  <c r="T227" i="6"/>
  <c r="R227" i="6"/>
  <c r="P227" i="6"/>
  <c r="CG225" i="6"/>
  <c r="CF225" i="6"/>
  <c r="CE225" i="6"/>
  <c r="CD225" i="6"/>
  <c r="T225" i="6"/>
  <c r="R225" i="6"/>
  <c r="P225" i="6"/>
  <c r="CG223" i="6"/>
  <c r="CF223" i="6"/>
  <c r="CE223" i="6"/>
  <c r="CD223" i="6"/>
  <c r="T223" i="6"/>
  <c r="R223" i="6"/>
  <c r="P223" i="6"/>
  <c r="CG221" i="6"/>
  <c r="CF221" i="6"/>
  <c r="CE221" i="6"/>
  <c r="CD221" i="6"/>
  <c r="T221" i="6"/>
  <c r="R221" i="6"/>
  <c r="P221" i="6"/>
  <c r="CG219" i="6"/>
  <c r="CF219" i="6"/>
  <c r="CE219" i="6"/>
  <c r="CD219" i="6"/>
  <c r="T219" i="6"/>
  <c r="R219" i="6"/>
  <c r="P219" i="6"/>
  <c r="CG217" i="6"/>
  <c r="CF217" i="6"/>
  <c r="CE217" i="6"/>
  <c r="CD217" i="6"/>
  <c r="T217" i="6"/>
  <c r="R217" i="6"/>
  <c r="P217" i="6"/>
  <c r="CG215" i="6"/>
  <c r="CF215" i="6"/>
  <c r="CE215" i="6"/>
  <c r="CD215" i="6"/>
  <c r="T215" i="6"/>
  <c r="R215" i="6"/>
  <c r="P215" i="6"/>
  <c r="CG213" i="6"/>
  <c r="CF213" i="6"/>
  <c r="CE213" i="6"/>
  <c r="CD213" i="6"/>
  <c r="T213" i="6"/>
  <c r="R213" i="6"/>
  <c r="P213" i="6"/>
  <c r="CG211" i="6"/>
  <c r="CF211" i="6"/>
  <c r="CE211" i="6"/>
  <c r="CD211" i="6"/>
  <c r="T211" i="6"/>
  <c r="R211" i="6"/>
  <c r="P211" i="6"/>
  <c r="CG209" i="6"/>
  <c r="CF209" i="6"/>
  <c r="CE209" i="6"/>
  <c r="CD209" i="6"/>
  <c r="T209" i="6"/>
  <c r="R209" i="6"/>
  <c r="P209" i="6"/>
  <c r="CG207" i="6"/>
  <c r="CF207" i="6"/>
  <c r="CE207" i="6"/>
  <c r="CD207" i="6"/>
  <c r="T207" i="6"/>
  <c r="R207" i="6"/>
  <c r="P207" i="6"/>
  <c r="CG205" i="6"/>
  <c r="CF205" i="6"/>
  <c r="CE205" i="6"/>
  <c r="CD205" i="6"/>
  <c r="T205" i="6"/>
  <c r="R205" i="6"/>
  <c r="P205" i="6"/>
  <c r="CG200" i="6"/>
  <c r="CF200" i="6"/>
  <c r="CE200" i="6"/>
  <c r="CD200" i="6"/>
  <c r="T200" i="6"/>
  <c r="R200" i="6"/>
  <c r="P200" i="6"/>
  <c r="CG197" i="6"/>
  <c r="CF197" i="6"/>
  <c r="CE197" i="6"/>
  <c r="CD197" i="6"/>
  <c r="T197" i="6"/>
  <c r="R197" i="6"/>
  <c r="P197" i="6"/>
  <c r="CG193" i="6"/>
  <c r="CF193" i="6"/>
  <c r="CE193" i="6"/>
  <c r="CD193" i="6"/>
  <c r="T193" i="6"/>
  <c r="T192" i="6" s="1"/>
  <c r="R193" i="6"/>
  <c r="R192" i="6" s="1"/>
  <c r="P193" i="6"/>
  <c r="P192" i="6" s="1"/>
  <c r="CG191" i="6"/>
  <c r="CF191" i="6"/>
  <c r="CE191" i="6"/>
  <c r="CD191" i="6"/>
  <c r="T191" i="6"/>
  <c r="R191" i="6"/>
  <c r="P191" i="6"/>
  <c r="CG189" i="6"/>
  <c r="CF189" i="6"/>
  <c r="CE189" i="6"/>
  <c r="CD189" i="6"/>
  <c r="T189" i="6"/>
  <c r="R189" i="6"/>
  <c r="P189" i="6"/>
  <c r="CG187" i="6"/>
  <c r="CF187" i="6"/>
  <c r="CE187" i="6"/>
  <c r="CD187" i="6"/>
  <c r="T187" i="6"/>
  <c r="R187" i="6"/>
  <c r="P187" i="6"/>
  <c r="CG183" i="6"/>
  <c r="CF183" i="6"/>
  <c r="CE183" i="6"/>
  <c r="CD183" i="6"/>
  <c r="T183" i="6"/>
  <c r="R183" i="6"/>
  <c r="P183" i="6"/>
  <c r="CG181" i="6"/>
  <c r="CF181" i="6"/>
  <c r="CE181" i="6"/>
  <c r="CD181" i="6"/>
  <c r="T181" i="6"/>
  <c r="R181" i="6"/>
  <c r="P181" i="6"/>
  <c r="CG179" i="6"/>
  <c r="CF179" i="6"/>
  <c r="CE179" i="6"/>
  <c r="CD179" i="6"/>
  <c r="T179" i="6"/>
  <c r="R179" i="6"/>
  <c r="P179" i="6"/>
  <c r="CG175" i="6"/>
  <c r="CF175" i="6"/>
  <c r="CE175" i="6"/>
  <c r="CD175" i="6"/>
  <c r="T175" i="6"/>
  <c r="R175" i="6"/>
  <c r="P175" i="6"/>
  <c r="CG173" i="6"/>
  <c r="CF173" i="6"/>
  <c r="CE173" i="6"/>
  <c r="CD173" i="6"/>
  <c r="T173" i="6"/>
  <c r="R173" i="6"/>
  <c r="P173" i="6"/>
  <c r="CG170" i="6"/>
  <c r="CF170" i="6"/>
  <c r="CE170" i="6"/>
  <c r="CD170" i="6"/>
  <c r="T170" i="6"/>
  <c r="R170" i="6"/>
  <c r="P170" i="6"/>
  <c r="CG167" i="6"/>
  <c r="CF167" i="6"/>
  <c r="CE167" i="6"/>
  <c r="CD167" i="6"/>
  <c r="T167" i="6"/>
  <c r="R167" i="6"/>
  <c r="P167" i="6"/>
  <c r="CG164" i="6"/>
  <c r="CF164" i="6"/>
  <c r="CE164" i="6"/>
  <c r="CD164" i="6"/>
  <c r="T164" i="6"/>
  <c r="R164" i="6"/>
  <c r="P164" i="6"/>
  <c r="CG160" i="6"/>
  <c r="CF160" i="6"/>
  <c r="CE160" i="6"/>
  <c r="CD160" i="6"/>
  <c r="T160" i="6"/>
  <c r="R160" i="6"/>
  <c r="P160" i="6"/>
  <c r="CG157" i="6"/>
  <c r="CF157" i="6"/>
  <c r="CE157" i="6"/>
  <c r="CD157" i="6"/>
  <c r="T157" i="6"/>
  <c r="R157" i="6"/>
  <c r="P157" i="6"/>
  <c r="CG154" i="6"/>
  <c r="CF154" i="6"/>
  <c r="CE154" i="6"/>
  <c r="CD154" i="6"/>
  <c r="T154" i="6"/>
  <c r="R154" i="6"/>
  <c r="P154" i="6"/>
  <c r="CG151" i="6"/>
  <c r="CF151" i="6"/>
  <c r="CE151" i="6"/>
  <c r="CD151" i="6"/>
  <c r="T151" i="6"/>
  <c r="R151" i="6"/>
  <c r="P151" i="6"/>
  <c r="CG148" i="6"/>
  <c r="CF148" i="6"/>
  <c r="CE148" i="6"/>
  <c r="CD148" i="6"/>
  <c r="T148" i="6"/>
  <c r="R148" i="6"/>
  <c r="P148" i="6"/>
  <c r="CG145" i="6"/>
  <c r="CF145" i="6"/>
  <c r="CE145" i="6"/>
  <c r="CD145" i="6"/>
  <c r="T145" i="6"/>
  <c r="R145" i="6"/>
  <c r="P145" i="6"/>
  <c r="CG143" i="6"/>
  <c r="CF143" i="6"/>
  <c r="CE143" i="6"/>
  <c r="CD143" i="6"/>
  <c r="T143" i="6"/>
  <c r="R143" i="6"/>
  <c r="P143" i="6"/>
  <c r="CG134" i="6"/>
  <c r="CF134" i="6"/>
  <c r="CE134" i="6"/>
  <c r="CD134" i="6"/>
  <c r="T134" i="6"/>
  <c r="R134" i="6"/>
  <c r="P134" i="6"/>
  <c r="CG125" i="6"/>
  <c r="CF125" i="6"/>
  <c r="CE125" i="6"/>
  <c r="CD125" i="6"/>
  <c r="T125" i="6"/>
  <c r="R125" i="6"/>
  <c r="P125" i="6"/>
  <c r="CG116" i="6"/>
  <c r="CF116" i="6"/>
  <c r="CE116" i="6"/>
  <c r="CD116" i="6"/>
  <c r="T116" i="6"/>
  <c r="R116" i="6"/>
  <c r="P116" i="6"/>
  <c r="CG112" i="6"/>
  <c r="CF112" i="6"/>
  <c r="CE112" i="6"/>
  <c r="CD112" i="6"/>
  <c r="T112" i="6"/>
  <c r="R112" i="6"/>
  <c r="P112" i="6"/>
  <c r="CG109" i="6"/>
  <c r="CF109" i="6"/>
  <c r="CE109" i="6"/>
  <c r="CD109" i="6"/>
  <c r="T109" i="6"/>
  <c r="R109" i="6"/>
  <c r="P109" i="6"/>
  <c r="CG106" i="6"/>
  <c r="CF106" i="6"/>
  <c r="CE106" i="6"/>
  <c r="CD106" i="6"/>
  <c r="T106" i="6"/>
  <c r="R106" i="6"/>
  <c r="P106" i="6"/>
  <c r="CG103" i="6"/>
  <c r="CF103" i="6"/>
  <c r="CE103" i="6"/>
  <c r="CD103" i="6"/>
  <c r="T103" i="6"/>
  <c r="R103" i="6"/>
  <c r="P103" i="6"/>
  <c r="CG100" i="6"/>
  <c r="CF100" i="6"/>
  <c r="CE100" i="6"/>
  <c r="CD100" i="6"/>
  <c r="T100" i="6"/>
  <c r="R100" i="6"/>
  <c r="P100" i="6"/>
  <c r="J94" i="6"/>
  <c r="J93" i="6"/>
  <c r="F93" i="6"/>
  <c r="F91" i="6"/>
  <c r="E89" i="6"/>
  <c r="J59" i="6"/>
  <c r="J58" i="6"/>
  <c r="F58" i="6"/>
  <c r="F56" i="6"/>
  <c r="E54" i="6"/>
  <c r="J20" i="6"/>
  <c r="E20" i="6"/>
  <c r="F94" i="6" s="1"/>
  <c r="J19" i="6"/>
  <c r="J14" i="6"/>
  <c r="J91" i="6" s="1"/>
  <c r="E7" i="6"/>
  <c r="E50" i="6" s="1"/>
  <c r="J39" i="5"/>
  <c r="J38" i="5"/>
  <c r="AY59" i="1" s="1"/>
  <c r="J37" i="5"/>
  <c r="AX59" i="1"/>
  <c r="BI188" i="5"/>
  <c r="BH188" i="5"/>
  <c r="BG188" i="5"/>
  <c r="BF188" i="5"/>
  <c r="T188" i="5"/>
  <c r="T187" i="5" s="1"/>
  <c r="R188" i="5"/>
  <c r="R187" i="5"/>
  <c r="P188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2" i="5"/>
  <c r="BH112" i="5"/>
  <c r="BG112" i="5"/>
  <c r="BF112" i="5"/>
  <c r="T112" i="5"/>
  <c r="R112" i="5"/>
  <c r="P112" i="5"/>
  <c r="BI109" i="5"/>
  <c r="BH109" i="5"/>
  <c r="BG109" i="5"/>
  <c r="BF109" i="5"/>
  <c r="T109" i="5"/>
  <c r="R109" i="5"/>
  <c r="P109" i="5"/>
  <c r="BI105" i="5"/>
  <c r="BH105" i="5"/>
  <c r="BG105" i="5"/>
  <c r="BF105" i="5"/>
  <c r="T105" i="5"/>
  <c r="R105" i="5"/>
  <c r="P105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6" i="5"/>
  <c r="BH96" i="5"/>
  <c r="BG96" i="5"/>
  <c r="BF96" i="5"/>
  <c r="T96" i="5"/>
  <c r="R96" i="5"/>
  <c r="P96" i="5"/>
  <c r="BI93" i="5"/>
  <c r="BH93" i="5"/>
  <c r="BG93" i="5"/>
  <c r="BF93" i="5"/>
  <c r="T93" i="5"/>
  <c r="R93" i="5"/>
  <c r="P93" i="5"/>
  <c r="J87" i="5"/>
  <c r="J86" i="5"/>
  <c r="F86" i="5"/>
  <c r="F84" i="5"/>
  <c r="E82" i="5"/>
  <c r="J59" i="5"/>
  <c r="J58" i="5"/>
  <c r="F58" i="5"/>
  <c r="F56" i="5"/>
  <c r="E54" i="5"/>
  <c r="J20" i="5"/>
  <c r="E20" i="5"/>
  <c r="F59" i="5"/>
  <c r="J19" i="5"/>
  <c r="J14" i="5"/>
  <c r="J56" i="5"/>
  <c r="E7" i="5"/>
  <c r="E78" i="5" s="1"/>
  <c r="J39" i="4"/>
  <c r="J38" i="4"/>
  <c r="AY58" i="1"/>
  <c r="J37" i="4"/>
  <c r="AX58" i="1" s="1"/>
  <c r="BI459" i="4"/>
  <c r="BH459" i="4"/>
  <c r="BG459" i="4"/>
  <c r="BF459" i="4"/>
  <c r="T459" i="4"/>
  <c r="T458" i="4"/>
  <c r="R459" i="4"/>
  <c r="R458" i="4" s="1"/>
  <c r="P459" i="4"/>
  <c r="P458" i="4" s="1"/>
  <c r="BI456" i="4"/>
  <c r="BH456" i="4"/>
  <c r="BG456" i="4"/>
  <c r="BF456" i="4"/>
  <c r="T456" i="4"/>
  <c r="R456" i="4"/>
  <c r="P456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R442" i="4"/>
  <c r="P442" i="4"/>
  <c r="BI440" i="4"/>
  <c r="BH440" i="4"/>
  <c r="BG440" i="4"/>
  <c r="BF440" i="4"/>
  <c r="T440" i="4"/>
  <c r="R440" i="4"/>
  <c r="P440" i="4"/>
  <c r="BI437" i="4"/>
  <c r="BH437" i="4"/>
  <c r="BG437" i="4"/>
  <c r="BF437" i="4"/>
  <c r="T437" i="4"/>
  <c r="R437" i="4"/>
  <c r="P437" i="4"/>
  <c r="BI434" i="4"/>
  <c r="BH434" i="4"/>
  <c r="BG434" i="4"/>
  <c r="BF434" i="4"/>
  <c r="T434" i="4"/>
  <c r="R434" i="4"/>
  <c r="P434" i="4"/>
  <c r="BI431" i="4"/>
  <c r="BH431" i="4"/>
  <c r="BG431" i="4"/>
  <c r="BF431" i="4"/>
  <c r="T431" i="4"/>
  <c r="R431" i="4"/>
  <c r="P431" i="4"/>
  <c r="BI428" i="4"/>
  <c r="BH428" i="4"/>
  <c r="BG428" i="4"/>
  <c r="BF428" i="4"/>
  <c r="T428" i="4"/>
  <c r="R428" i="4"/>
  <c r="P428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19" i="4"/>
  <c r="BH419" i="4"/>
  <c r="BG419" i="4"/>
  <c r="BF419" i="4"/>
  <c r="T419" i="4"/>
  <c r="R419" i="4"/>
  <c r="P419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1" i="4"/>
  <c r="BH411" i="4"/>
  <c r="BG411" i="4"/>
  <c r="BF411" i="4"/>
  <c r="T411" i="4"/>
  <c r="R411" i="4"/>
  <c r="P411" i="4"/>
  <c r="BI408" i="4"/>
  <c r="BH408" i="4"/>
  <c r="BG408" i="4"/>
  <c r="BF408" i="4"/>
  <c r="T408" i="4"/>
  <c r="R408" i="4"/>
  <c r="P408" i="4"/>
  <c r="BI405" i="4"/>
  <c r="BH405" i="4"/>
  <c r="BG405" i="4"/>
  <c r="BF405" i="4"/>
  <c r="T405" i="4"/>
  <c r="R405" i="4"/>
  <c r="P405" i="4"/>
  <c r="BI403" i="4"/>
  <c r="BH403" i="4"/>
  <c r="BG403" i="4"/>
  <c r="BF403" i="4"/>
  <c r="T403" i="4"/>
  <c r="R403" i="4"/>
  <c r="P403" i="4"/>
  <c r="BI400" i="4"/>
  <c r="BH400" i="4"/>
  <c r="BG400" i="4"/>
  <c r="BF400" i="4"/>
  <c r="T400" i="4"/>
  <c r="R400" i="4"/>
  <c r="P400" i="4"/>
  <c r="BI397" i="4"/>
  <c r="BH397" i="4"/>
  <c r="BG397" i="4"/>
  <c r="BF397" i="4"/>
  <c r="T397" i="4"/>
  <c r="R397" i="4"/>
  <c r="P397" i="4"/>
  <c r="BI394" i="4"/>
  <c r="BH394" i="4"/>
  <c r="BG394" i="4"/>
  <c r="BF394" i="4"/>
  <c r="T394" i="4"/>
  <c r="R394" i="4"/>
  <c r="P394" i="4"/>
  <c r="BI388" i="4"/>
  <c r="BH388" i="4"/>
  <c r="BG388" i="4"/>
  <c r="BF388" i="4"/>
  <c r="T388" i="4"/>
  <c r="R388" i="4"/>
  <c r="P388" i="4"/>
  <c r="BI382" i="4"/>
  <c r="BH382" i="4"/>
  <c r="BG382" i="4"/>
  <c r="BF382" i="4"/>
  <c r="T382" i="4"/>
  <c r="R382" i="4"/>
  <c r="P382" i="4"/>
  <c r="BI379" i="4"/>
  <c r="BH379" i="4"/>
  <c r="BG379" i="4"/>
  <c r="BF379" i="4"/>
  <c r="T379" i="4"/>
  <c r="R379" i="4"/>
  <c r="P379" i="4"/>
  <c r="BI376" i="4"/>
  <c r="BH376" i="4"/>
  <c r="BG376" i="4"/>
  <c r="BF376" i="4"/>
  <c r="T376" i="4"/>
  <c r="R376" i="4"/>
  <c r="P376" i="4"/>
  <c r="BI373" i="4"/>
  <c r="BH373" i="4"/>
  <c r="BG373" i="4"/>
  <c r="BF373" i="4"/>
  <c r="T373" i="4"/>
  <c r="R373" i="4"/>
  <c r="P373" i="4"/>
  <c r="BI371" i="4"/>
  <c r="BH371" i="4"/>
  <c r="BG371" i="4"/>
  <c r="BF371" i="4"/>
  <c r="T371" i="4"/>
  <c r="R371" i="4"/>
  <c r="P371" i="4"/>
  <c r="BI369" i="4"/>
  <c r="BH369" i="4"/>
  <c r="BG369" i="4"/>
  <c r="BF369" i="4"/>
  <c r="T369" i="4"/>
  <c r="R369" i="4"/>
  <c r="P369" i="4"/>
  <c r="BI367" i="4"/>
  <c r="BH367" i="4"/>
  <c r="BG367" i="4"/>
  <c r="BF367" i="4"/>
  <c r="T367" i="4"/>
  <c r="R367" i="4"/>
  <c r="P367" i="4"/>
  <c r="BI365" i="4"/>
  <c r="BH365" i="4"/>
  <c r="BG365" i="4"/>
  <c r="BF365" i="4"/>
  <c r="T365" i="4"/>
  <c r="R365" i="4"/>
  <c r="P365" i="4"/>
  <c r="BI363" i="4"/>
  <c r="BH363" i="4"/>
  <c r="BG363" i="4"/>
  <c r="BF363" i="4"/>
  <c r="T363" i="4"/>
  <c r="R363" i="4"/>
  <c r="P363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6" i="4"/>
  <c r="BH356" i="4"/>
  <c r="BG356" i="4"/>
  <c r="BF356" i="4"/>
  <c r="T356" i="4"/>
  <c r="R356" i="4"/>
  <c r="P356" i="4"/>
  <c r="BI354" i="4"/>
  <c r="BH354" i="4"/>
  <c r="BG354" i="4"/>
  <c r="BF354" i="4"/>
  <c r="T354" i="4"/>
  <c r="R354" i="4"/>
  <c r="P354" i="4"/>
  <c r="BI352" i="4"/>
  <c r="BH352" i="4"/>
  <c r="BG352" i="4"/>
  <c r="BF352" i="4"/>
  <c r="T352" i="4"/>
  <c r="R352" i="4"/>
  <c r="P352" i="4"/>
  <c r="BI350" i="4"/>
  <c r="BH350" i="4"/>
  <c r="BG350" i="4"/>
  <c r="BF350" i="4"/>
  <c r="T350" i="4"/>
  <c r="R350" i="4"/>
  <c r="P350" i="4"/>
  <c r="BI347" i="4"/>
  <c r="BH347" i="4"/>
  <c r="BG347" i="4"/>
  <c r="BF347" i="4"/>
  <c r="T347" i="4"/>
  <c r="R347" i="4"/>
  <c r="P347" i="4"/>
  <c r="BI345" i="4"/>
  <c r="BH345" i="4"/>
  <c r="BG345" i="4"/>
  <c r="BF345" i="4"/>
  <c r="T345" i="4"/>
  <c r="R345" i="4"/>
  <c r="P345" i="4"/>
  <c r="BI343" i="4"/>
  <c r="BH343" i="4"/>
  <c r="BG343" i="4"/>
  <c r="BF343" i="4"/>
  <c r="T343" i="4"/>
  <c r="R343" i="4"/>
  <c r="P343" i="4"/>
  <c r="BI341" i="4"/>
  <c r="BH341" i="4"/>
  <c r="BG341" i="4"/>
  <c r="BF341" i="4"/>
  <c r="T341" i="4"/>
  <c r="R341" i="4"/>
  <c r="P341" i="4"/>
  <c r="BI339" i="4"/>
  <c r="BH339" i="4"/>
  <c r="BG339" i="4"/>
  <c r="BF339" i="4"/>
  <c r="T339" i="4"/>
  <c r="R339" i="4"/>
  <c r="P339" i="4"/>
  <c r="BI337" i="4"/>
  <c r="BH337" i="4"/>
  <c r="BG337" i="4"/>
  <c r="BF337" i="4"/>
  <c r="T337" i="4"/>
  <c r="R337" i="4"/>
  <c r="P337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2" i="4"/>
  <c r="BH312" i="4"/>
  <c r="BG312" i="4"/>
  <c r="BF312" i="4"/>
  <c r="T312" i="4"/>
  <c r="R312" i="4"/>
  <c r="P312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91" i="4"/>
  <c r="BH291" i="4"/>
  <c r="BG291" i="4"/>
  <c r="BF291" i="4"/>
  <c r="T291" i="4"/>
  <c r="R291" i="4"/>
  <c r="P291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1" i="4"/>
  <c r="BH281" i="4"/>
  <c r="BG281" i="4"/>
  <c r="BF281" i="4"/>
  <c r="T281" i="4"/>
  <c r="R281" i="4"/>
  <c r="P281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T253" i="4"/>
  <c r="R254" i="4"/>
  <c r="R253" i="4" s="1"/>
  <c r="P254" i="4"/>
  <c r="P253" i="4"/>
  <c r="BI251" i="4"/>
  <c r="BH251" i="4"/>
  <c r="BG251" i="4"/>
  <c r="BF251" i="4"/>
  <c r="T251" i="4"/>
  <c r="R251" i="4"/>
  <c r="P251" i="4"/>
  <c r="BI249" i="4"/>
  <c r="BH249" i="4"/>
  <c r="BG249" i="4"/>
  <c r="BF249" i="4"/>
  <c r="T249" i="4"/>
  <c r="R249" i="4"/>
  <c r="P249" i="4"/>
  <c r="BI247" i="4"/>
  <c r="BH247" i="4"/>
  <c r="BG247" i="4"/>
  <c r="BF247" i="4"/>
  <c r="T247" i="4"/>
  <c r="R247" i="4"/>
  <c r="P247" i="4"/>
  <c r="BI245" i="4"/>
  <c r="BH245" i="4"/>
  <c r="BG245" i="4"/>
  <c r="BF245" i="4"/>
  <c r="T245" i="4"/>
  <c r="R245" i="4"/>
  <c r="P245" i="4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0" i="4"/>
  <c r="BH170" i="4"/>
  <c r="BG170" i="4"/>
  <c r="BF170" i="4"/>
  <c r="T170" i="4"/>
  <c r="T169" i="4" s="1"/>
  <c r="R170" i="4"/>
  <c r="R169" i="4" s="1"/>
  <c r="P170" i="4"/>
  <c r="P169" i="4" s="1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4" i="4"/>
  <c r="BH124" i="4"/>
  <c r="BG124" i="4"/>
  <c r="BF124" i="4"/>
  <c r="T124" i="4"/>
  <c r="R124" i="4"/>
  <c r="P124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10" i="4"/>
  <c r="BH110" i="4"/>
  <c r="BG110" i="4"/>
  <c r="BF110" i="4"/>
  <c r="T110" i="4"/>
  <c r="R110" i="4"/>
  <c r="P110" i="4"/>
  <c r="J104" i="4"/>
  <c r="J103" i="4"/>
  <c r="F103" i="4"/>
  <c r="F101" i="4"/>
  <c r="E99" i="4"/>
  <c r="J59" i="4"/>
  <c r="J58" i="4"/>
  <c r="F58" i="4"/>
  <c r="F56" i="4"/>
  <c r="E54" i="4"/>
  <c r="J20" i="4"/>
  <c r="E20" i="4"/>
  <c r="F59" i="4" s="1"/>
  <c r="J19" i="4"/>
  <c r="J14" i="4"/>
  <c r="J101" i="4" s="1"/>
  <c r="E7" i="4"/>
  <c r="E95" i="4" s="1"/>
  <c r="J39" i="3"/>
  <c r="J38" i="3"/>
  <c r="AY57" i="1" s="1"/>
  <c r="J37" i="3"/>
  <c r="AX57" i="1" s="1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67" i="3"/>
  <c r="BH367" i="3"/>
  <c r="BG367" i="3"/>
  <c r="BF367" i="3"/>
  <c r="T367" i="3"/>
  <c r="R367" i="3"/>
  <c r="P367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9" i="3"/>
  <c r="BH359" i="3"/>
  <c r="BG359" i="3"/>
  <c r="BF359" i="3"/>
  <c r="T359" i="3"/>
  <c r="T358" i="3" s="1"/>
  <c r="R359" i="3"/>
  <c r="R358" i="3" s="1"/>
  <c r="P359" i="3"/>
  <c r="P358" i="3"/>
  <c r="BI356" i="3"/>
  <c r="BH356" i="3"/>
  <c r="BG356" i="3"/>
  <c r="BF356" i="3"/>
  <c r="T356" i="3"/>
  <c r="R356" i="3"/>
  <c r="P356" i="3"/>
  <c r="BI354" i="3"/>
  <c r="BH354" i="3"/>
  <c r="BG354" i="3"/>
  <c r="BF354" i="3"/>
  <c r="T354" i="3"/>
  <c r="R354" i="3"/>
  <c r="P354" i="3"/>
  <c r="BI352" i="3"/>
  <c r="BH352" i="3"/>
  <c r="BG352" i="3"/>
  <c r="BF352" i="3"/>
  <c r="T352" i="3"/>
  <c r="R352" i="3"/>
  <c r="P352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R348" i="3"/>
  <c r="P348" i="3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5" i="3"/>
  <c r="BH335" i="3"/>
  <c r="BG335" i="3"/>
  <c r="BF335" i="3"/>
  <c r="T335" i="3"/>
  <c r="R335" i="3"/>
  <c r="P335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T316" i="3"/>
  <c r="R317" i="3"/>
  <c r="R316" i="3" s="1"/>
  <c r="P317" i="3"/>
  <c r="P316" i="3" s="1"/>
  <c r="BI314" i="3"/>
  <c r="BH314" i="3"/>
  <c r="BG314" i="3"/>
  <c r="BF314" i="3"/>
  <c r="T314" i="3"/>
  <c r="R314" i="3"/>
  <c r="P314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4" i="3"/>
  <c r="BH284" i="3"/>
  <c r="BG284" i="3"/>
  <c r="BF284" i="3"/>
  <c r="T284" i="3"/>
  <c r="R284" i="3"/>
  <c r="P284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T227" i="3" s="1"/>
  <c r="R228" i="3"/>
  <c r="R227" i="3"/>
  <c r="P228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4" i="3"/>
  <c r="BH214" i="3"/>
  <c r="BG214" i="3"/>
  <c r="BF214" i="3"/>
  <c r="T214" i="3"/>
  <c r="R214" i="3"/>
  <c r="P214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8" i="3"/>
  <c r="BH108" i="3"/>
  <c r="BG108" i="3"/>
  <c r="BF108" i="3"/>
  <c r="T108" i="3"/>
  <c r="R108" i="3"/>
  <c r="P108" i="3"/>
  <c r="J102" i="3"/>
  <c r="J101" i="3"/>
  <c r="F101" i="3"/>
  <c r="F99" i="3"/>
  <c r="E97" i="3"/>
  <c r="J59" i="3"/>
  <c r="J58" i="3"/>
  <c r="F58" i="3"/>
  <c r="F56" i="3"/>
  <c r="E54" i="3"/>
  <c r="J20" i="3"/>
  <c r="E20" i="3"/>
  <c r="F59" i="3"/>
  <c r="J19" i="3"/>
  <c r="J14" i="3"/>
  <c r="J99" i="3" s="1"/>
  <c r="E7" i="3"/>
  <c r="E93" i="3" s="1"/>
  <c r="L50" i="1"/>
  <c r="AM50" i="1"/>
  <c r="AM49" i="1"/>
  <c r="L49" i="1"/>
  <c r="AM47" i="1"/>
  <c r="L47" i="1"/>
  <c r="L45" i="1"/>
  <c r="L44" i="1"/>
  <c r="J205" i="6"/>
  <c r="CI125" i="6"/>
  <c r="J197" i="6"/>
  <c r="CI225" i="6"/>
  <c r="CI173" i="6"/>
  <c r="J134" i="6"/>
  <c r="J100" i="7"/>
  <c r="BK108" i="7"/>
  <c r="J108" i="7"/>
  <c r="BK372" i="3"/>
  <c r="J354" i="3"/>
  <c r="BK330" i="3"/>
  <c r="J272" i="3"/>
  <c r="J187" i="3"/>
  <c r="J120" i="3"/>
  <c r="BK354" i="3"/>
  <c r="J327" i="3"/>
  <c r="BK284" i="3"/>
  <c r="BK235" i="3"/>
  <c r="BK170" i="3"/>
  <c r="J108" i="3"/>
  <c r="J292" i="3"/>
  <c r="BK192" i="3"/>
  <c r="BK146" i="3"/>
  <c r="BK308" i="3"/>
  <c r="J266" i="3"/>
  <c r="J232" i="3"/>
  <c r="BK181" i="3"/>
  <c r="J123" i="3"/>
  <c r="J434" i="4"/>
  <c r="BK350" i="4"/>
  <c r="J323" i="4"/>
  <c r="BK278" i="4"/>
  <c r="J237" i="4"/>
  <c r="BK139" i="4"/>
  <c r="BK447" i="4"/>
  <c r="BK394" i="4"/>
  <c r="J321" i="4"/>
  <c r="BK289" i="4"/>
  <c r="BK227" i="4"/>
  <c r="J162" i="4"/>
  <c r="J121" i="4"/>
  <c r="J411" i="4"/>
  <c r="BK343" i="4"/>
  <c r="J319" i="4"/>
  <c r="J289" i="4"/>
  <c r="BK251" i="4"/>
  <c r="BK197" i="4"/>
  <c r="BK162" i="4"/>
  <c r="BK124" i="4"/>
  <c r="BK414" i="4"/>
  <c r="J376" i="4"/>
  <c r="BK317" i="4"/>
  <c r="BK266" i="4"/>
  <c r="J227" i="4"/>
  <c r="BK181" i="4"/>
  <c r="BK179" i="5"/>
  <c r="BK120" i="5"/>
  <c r="BK167" i="5"/>
  <c r="BK115" i="5"/>
  <c r="BK130" i="5"/>
  <c r="BK173" i="5"/>
  <c r="BK148" i="5"/>
  <c r="BK93" i="5"/>
  <c r="J173" i="6"/>
  <c r="J109" i="6"/>
  <c r="J219" i="6"/>
  <c r="J189" i="6"/>
  <c r="CI112" i="6"/>
  <c r="CI187" i="6"/>
  <c r="J151" i="6"/>
  <c r="J215" i="6"/>
  <c r="J145" i="6"/>
  <c r="J90" i="7"/>
  <c r="BK100" i="7"/>
  <c r="BK87" i="7"/>
  <c r="BK327" i="3"/>
  <c r="J299" i="3"/>
  <c r="J248" i="3"/>
  <c r="J196" i="3"/>
  <c r="J146" i="3"/>
  <c r="J372" i="3"/>
  <c r="BK335" i="3"/>
  <c r="BK292" i="3"/>
  <c r="BK242" i="3"/>
  <c r="BK218" i="3"/>
  <c r="BK111" i="3"/>
  <c r="J333" i="3"/>
  <c r="J263" i="3"/>
  <c r="BK184" i="3"/>
  <c r="BK137" i="3"/>
  <c r="BK306" i="3"/>
  <c r="J257" i="3"/>
  <c r="J224" i="3"/>
  <c r="J178" i="3"/>
  <c r="J453" i="4"/>
  <c r="J371" i="4"/>
  <c r="J343" i="4"/>
  <c r="BK307" i="4"/>
  <c r="J275" i="4"/>
  <c r="BK231" i="4"/>
  <c r="BK159" i="4"/>
  <c r="BK133" i="4"/>
  <c r="J440" i="4"/>
  <c r="BK367" i="4"/>
  <c r="J297" i="4"/>
  <c r="J231" i="4"/>
  <c r="BK185" i="4"/>
  <c r="J133" i="4"/>
  <c r="BK428" i="4"/>
  <c r="BK373" i="4"/>
  <c r="J341" i="4"/>
  <c r="BK312" i="4"/>
  <c r="BK241" i="4"/>
  <c r="J185" i="4"/>
  <c r="J139" i="4"/>
  <c r="BK434" i="4"/>
  <c r="BK365" i="4"/>
  <c r="BK321" i="4"/>
  <c r="BK302" i="4"/>
  <c r="J258" i="4"/>
  <c r="BK224" i="4"/>
  <c r="J178" i="4"/>
  <c r="J159" i="5"/>
  <c r="J93" i="5"/>
  <c r="J164" i="5"/>
  <c r="BK99" i="5"/>
  <c r="BK135" i="5"/>
  <c r="BK176" i="5"/>
  <c r="J154" i="5"/>
  <c r="J102" i="5"/>
  <c r="CI189" i="6"/>
  <c r="J143" i="6"/>
  <c r="J361" i="3"/>
  <c r="BK348" i="3"/>
  <c r="BK314" i="3"/>
  <c r="BK260" i="3"/>
  <c r="J198" i="3"/>
  <c r="J164" i="3"/>
  <c r="J367" i="3"/>
  <c r="J342" i="3"/>
  <c r="J286" i="3"/>
  <c r="J240" i="3"/>
  <c r="BK178" i="3"/>
  <c r="BK123" i="3"/>
  <c r="J338" i="3"/>
  <c r="J218" i="3"/>
  <c r="J190" i="3"/>
  <c r="BK140" i="3"/>
  <c r="BK317" i="3"/>
  <c r="J275" i="3"/>
  <c r="J235" i="3"/>
  <c r="J157" i="3"/>
  <c r="J117" i="3"/>
  <c r="J419" i="4"/>
  <c r="BK347" i="4"/>
  <c r="BK325" i="4"/>
  <c r="BK268" i="4"/>
  <c r="J214" i="4"/>
  <c r="BK459" i="4"/>
  <c r="J414" i="4"/>
  <c r="BK310" i="4"/>
  <c r="J263" i="4"/>
  <c r="BK170" i="4"/>
  <c r="J128" i="4"/>
  <c r="J408" i="4"/>
  <c r="BK339" i="4"/>
  <c r="J295" i="4"/>
  <c r="J266" i="4"/>
  <c r="BK191" i="4"/>
  <c r="BK128" i="4"/>
  <c r="J403" i="4"/>
  <c r="BK331" i="4"/>
  <c r="BK299" i="4"/>
  <c r="BK245" i="4"/>
  <c r="J191" i="4"/>
  <c r="BK157" i="5"/>
  <c r="J133" i="5"/>
  <c r="BK162" i="5"/>
  <c r="J109" i="5"/>
  <c r="J138" i="5"/>
  <c r="J120" i="5"/>
  <c r="J162" i="5"/>
  <c r="J122" i="5"/>
  <c r="J211" i="6"/>
  <c r="J170" i="6"/>
  <c r="CI116" i="6"/>
  <c r="CI217" i="6"/>
  <c r="CI179" i="6"/>
  <c r="CI109" i="6"/>
  <c r="CI191" i="6"/>
  <c r="J106" i="6"/>
  <c r="CI170" i="6"/>
  <c r="CI100" i="6"/>
  <c r="BK96" i="7"/>
  <c r="J175" i="6"/>
  <c r="J207" i="6"/>
  <c r="CI167" i="6"/>
  <c r="CI219" i="6"/>
  <c r="CI207" i="6"/>
  <c r="J154" i="6"/>
  <c r="J112" i="7"/>
  <c r="BK93" i="7"/>
  <c r="J364" i="3"/>
  <c r="BK345" i="3"/>
  <c r="J306" i="3"/>
  <c r="BK251" i="3"/>
  <c r="J201" i="3"/>
  <c r="J155" i="3"/>
  <c r="BK361" i="3"/>
  <c r="BK302" i="3"/>
  <c r="J260" i="3"/>
  <c r="J192" i="3"/>
  <c r="J127" i="3"/>
  <c r="J330" i="3"/>
  <c r="BK211" i="3"/>
  <c r="BK164" i="3"/>
  <c r="BK338" i="3"/>
  <c r="J278" i="3"/>
  <c r="BK240" i="3"/>
  <c r="BK190" i="3"/>
  <c r="J114" i="3"/>
  <c r="BK408" i="4"/>
  <c r="BK369" i="4"/>
  <c r="BK329" i="4"/>
  <c r="J286" i="4"/>
  <c r="J249" i="4"/>
  <c r="BK211" i="4"/>
  <c r="BK118" i="4"/>
  <c r="J425" i="4"/>
  <c r="J369" i="4"/>
  <c r="J302" i="4"/>
  <c r="J241" i="4"/>
  <c r="BK175" i="4"/>
  <c r="J136" i="4"/>
  <c r="BK425" i="4"/>
  <c r="BK371" i="4"/>
  <c r="J335" i="4"/>
  <c r="J299" i="4"/>
  <c r="J271" i="4"/>
  <c r="BK217" i="4"/>
  <c r="BK178" i="4"/>
  <c r="BK110" i="4"/>
  <c r="BK400" i="4"/>
  <c r="BK356" i="4"/>
  <c r="BK323" i="4"/>
  <c r="BK293" i="4"/>
  <c r="BK243" i="4"/>
  <c r="J203" i="4"/>
  <c r="BK185" i="5"/>
  <c r="J135" i="5"/>
  <c r="J188" i="5"/>
  <c r="BK159" i="5"/>
  <c r="BK141" i="5"/>
  <c r="BK102" i="5"/>
  <c r="J157" i="5"/>
  <c r="J105" i="5"/>
  <c r="J187" i="6"/>
  <c r="J112" i="6"/>
  <c r="J200" i="6"/>
  <c r="CI148" i="6"/>
  <c r="CI205" i="6"/>
  <c r="CI227" i="6"/>
  <c r="CI211" i="6"/>
  <c r="J164" i="6"/>
  <c r="J106" i="7"/>
  <c r="BK90" i="7"/>
  <c r="BK106" i="7"/>
  <c r="AS55" i="1"/>
  <c r="BK266" i="3"/>
  <c r="BK175" i="3"/>
  <c r="J132" i="3"/>
  <c r="BK359" i="3"/>
  <c r="BK299" i="3"/>
  <c r="J269" i="3"/>
  <c r="BK232" i="3"/>
  <c r="J129" i="3"/>
  <c r="J308" i="3"/>
  <c r="J214" i="3"/>
  <c r="J167" i="3"/>
  <c r="BK117" i="3"/>
  <c r="J310" i="3"/>
  <c r="BK272" i="3"/>
  <c r="BK238" i="3"/>
  <c r="J184" i="3"/>
  <c r="BK120" i="3"/>
  <c r="BK431" i="4"/>
  <c r="J356" i="4"/>
  <c r="BK335" i="4"/>
  <c r="BK284" i="4"/>
  <c r="J245" i="4"/>
  <c r="BK208" i="4"/>
  <c r="J459" i="4"/>
  <c r="BK419" i="4"/>
  <c r="J373" i="4"/>
  <c r="J339" i="4"/>
  <c r="BK286" i="4"/>
  <c r="J224" i="4"/>
  <c r="J151" i="4"/>
  <c r="J447" i="4"/>
  <c r="BK416" i="4"/>
  <c r="BK352" i="4"/>
  <c r="BK327" i="4"/>
  <c r="BK247" i="4"/>
  <c r="J194" i="4"/>
  <c r="J156" i="4"/>
  <c r="J405" i="4"/>
  <c r="J382" i="4"/>
  <c r="J347" i="4"/>
  <c r="J291" i="4"/>
  <c r="J251" i="4"/>
  <c r="J208" i="4"/>
  <c r="J110" i="4"/>
  <c r="BK145" i="5"/>
  <c r="BK182" i="5"/>
  <c r="BK154" i="5"/>
  <c r="BK105" i="5"/>
  <c r="BK117" i="5"/>
  <c r="BK164" i="5"/>
  <c r="J115" i="5"/>
  <c r="CI193" i="6"/>
  <c r="CI157" i="6"/>
  <c r="BK367" i="3"/>
  <c r="J352" i="3"/>
  <c r="BK324" i="3"/>
  <c r="J281" i="3"/>
  <c r="BK224" i="3"/>
  <c r="BK127" i="3"/>
  <c r="BK364" i="3"/>
  <c r="BK333" i="3"/>
  <c r="BK294" i="3"/>
  <c r="BK248" i="3"/>
  <c r="BK196" i="3"/>
  <c r="J137" i="3"/>
  <c r="BK310" i="3"/>
  <c r="J208" i="3"/>
  <c r="J172" i="3"/>
  <c r="BK129" i="3"/>
  <c r="J294" i="3"/>
  <c r="J242" i="3"/>
  <c r="J211" i="3"/>
  <c r="J140" i="3"/>
  <c r="BK403" i="4"/>
  <c r="J361" i="4"/>
  <c r="J293" i="4"/>
  <c r="J261" i="4"/>
  <c r="J199" i="4"/>
  <c r="J456" i="4"/>
  <c r="J379" i="4"/>
  <c r="BK345" i="4"/>
  <c r="J273" i="4"/>
  <c r="BK188" i="4"/>
  <c r="J149" i="4"/>
  <c r="J422" i="4"/>
  <c r="BK358" i="4"/>
  <c r="J310" i="4"/>
  <c r="BK249" i="4"/>
  <c r="J181" i="4"/>
  <c r="BK114" i="4"/>
  <c r="J394" i="4"/>
  <c r="J352" i="4"/>
  <c r="J307" i="4"/>
  <c r="J229" i="4"/>
  <c r="J170" i="4"/>
  <c r="J171" i="5"/>
  <c r="J99" i="5"/>
  <c r="J169" i="5"/>
  <c r="BK128" i="5"/>
  <c r="BK133" i="5"/>
  <c r="J185" i="5"/>
  <c r="J150" i="5"/>
  <c r="BK112" i="5"/>
  <c r="J191" i="6"/>
  <c r="CI145" i="6"/>
  <c r="J100" i="6"/>
  <c r="J213" i="6"/>
  <c r="J157" i="6"/>
  <c r="CI223" i="6"/>
  <c r="CI181" i="6"/>
  <c r="J223" i="6"/>
  <c r="J209" i="6"/>
  <c r="J160" i="6"/>
  <c r="J437" i="4"/>
  <c r="BK337" i="4"/>
  <c r="J317" i="4"/>
  <c r="J247" i="4"/>
  <c r="BK149" i="4"/>
  <c r="J445" i="4"/>
  <c r="J363" i="4"/>
  <c r="BK291" i="4"/>
  <c r="J220" i="4"/>
  <c r="J159" i="4"/>
  <c r="J431" i="4"/>
  <c r="J367" i="4"/>
  <c r="J325" i="4"/>
  <c r="BK275" i="4"/>
  <c r="BK199" i="4"/>
  <c r="BK151" i="4"/>
  <c r="J428" i="4"/>
  <c r="BK379" i="4"/>
  <c r="BK319" i="4"/>
  <c r="BK261" i="4"/>
  <c r="BK206" i="4"/>
  <c r="BK188" i="5"/>
  <c r="CI154" i="6"/>
  <c r="CI106" i="6"/>
  <c r="J183" i="6"/>
  <c r="CI134" i="6"/>
  <c r="CI213" i="6"/>
  <c r="J167" i="6"/>
  <c r="J104" i="7"/>
  <c r="J93" i="7"/>
  <c r="J359" i="3"/>
  <c r="J350" i="3"/>
  <c r="J321" i="3"/>
  <c r="BK289" i="3"/>
  <c r="J238" i="3"/>
  <c r="J170" i="3"/>
  <c r="J373" i="3"/>
  <c r="J340" i="3"/>
  <c r="J289" i="3"/>
  <c r="J254" i="3"/>
  <c r="BK221" i="3"/>
  <c r="J143" i="3"/>
  <c r="BK340" i="3"/>
  <c r="BK269" i="3"/>
  <c r="J175" i="3"/>
  <c r="BK132" i="3"/>
  <c r="J297" i="3"/>
  <c r="J251" i="3"/>
  <c r="BK214" i="3"/>
  <c r="BK155" i="3"/>
  <c r="BK442" i="4"/>
  <c r="BK388" i="4"/>
  <c r="BK341" i="4"/>
  <c r="J304" i="4"/>
  <c r="BK263" i="4"/>
  <c r="BK220" i="4"/>
  <c r="BK165" i="4"/>
  <c r="BK456" i="4"/>
  <c r="J416" i="4"/>
  <c r="J354" i="4"/>
  <c r="BK271" i="4"/>
  <c r="J206" i="4"/>
  <c r="BK156" i="4"/>
  <c r="BK437" i="4"/>
  <c r="J397" i="4"/>
  <c r="BK363" i="4"/>
  <c r="J329" i="4"/>
  <c r="J278" i="4"/>
  <c r="J268" i="4"/>
  <c r="J243" i="4"/>
  <c r="J188" i="4"/>
  <c r="BK145" i="4"/>
  <c r="J442" i="4"/>
  <c r="J388" i="4"/>
  <c r="J350" i="4"/>
  <c r="BK304" i="4"/>
  <c r="J254" i="4"/>
  <c r="J211" i="4"/>
  <c r="J124" i="4"/>
  <c r="J152" i="5"/>
  <c r="BK109" i="5"/>
  <c r="J176" i="5"/>
  <c r="J145" i="5"/>
  <c r="BK96" i="5"/>
  <c r="BK122" i="5"/>
  <c r="J167" i="5"/>
  <c r="J125" i="5"/>
  <c r="CI209" i="6"/>
  <c r="CI151" i="6"/>
  <c r="J227" i="6"/>
  <c r="CI215" i="6"/>
  <c r="CI164" i="6"/>
  <c r="CI103" i="6"/>
  <c r="J179" i="6"/>
  <c r="J221" i="6"/>
  <c r="J193" i="6"/>
  <c r="J103" i="6"/>
  <c r="BK112" i="7"/>
  <c r="J96" i="7"/>
  <c r="J87" i="7"/>
  <c r="J348" i="3"/>
  <c r="J335" i="3"/>
  <c r="J317" i="3"/>
  <c r="BK286" i="3"/>
  <c r="J221" i="3"/>
  <c r="BK167" i="3"/>
  <c r="BK114" i="3"/>
  <c r="BK352" i="3"/>
  <c r="J324" i="3"/>
  <c r="BK281" i="3"/>
  <c r="BK257" i="3"/>
  <c r="J181" i="3"/>
  <c r="J160" i="3"/>
  <c r="J345" i="3"/>
  <c r="BK275" i="3"/>
  <c r="BK198" i="3"/>
  <c r="BK157" i="3"/>
  <c r="BK321" i="3"/>
  <c r="J284" i="3"/>
  <c r="J245" i="3"/>
  <c r="BK208" i="3"/>
  <c r="J149" i="3"/>
  <c r="BK440" i="4"/>
  <c r="BK405" i="4"/>
  <c r="J345" i="4"/>
  <c r="J327" i="4"/>
  <c r="BK295" i="4"/>
  <c r="BK254" i="4"/>
  <c r="J217" i="4"/>
  <c r="J145" i="4"/>
  <c r="BK453" i="4"/>
  <c r="BK411" i="4"/>
  <c r="BK361" i="4"/>
  <c r="J315" i="4"/>
  <c r="BK258" i="4"/>
  <c r="J197" i="4"/>
  <c r="J167" i="4"/>
  <c r="J118" i="4"/>
  <c r="J400" i="4"/>
  <c r="J365" i="4"/>
  <c r="BK333" i="4"/>
  <c r="BK297" i="4"/>
  <c r="BK203" i="4"/>
  <c r="J175" i="4"/>
  <c r="BK121" i="4"/>
  <c r="BK450" i="4"/>
  <c r="BK397" i="4"/>
  <c r="BK354" i="4"/>
  <c r="J312" i="4"/>
  <c r="BK273" i="4"/>
  <c r="J234" i="4"/>
  <c r="BK194" i="4"/>
  <c r="J182" i="5"/>
  <c r="J112" i="5"/>
  <c r="J173" i="5"/>
  <c r="J117" i="5"/>
  <c r="J148" i="5"/>
  <c r="J128" i="5"/>
  <c r="BK171" i="5"/>
  <c r="BK138" i="5"/>
  <c r="CI221" i="6"/>
  <c r="J181" i="6"/>
  <c r="J148" i="6"/>
  <c r="BK373" i="3"/>
  <c r="J356" i="3"/>
  <c r="BK342" i="3"/>
  <c r="BK297" i="3"/>
  <c r="BK245" i="3"/>
  <c r="BK172" i="3"/>
  <c r="BK143" i="3"/>
  <c r="J111" i="3"/>
  <c r="BK356" i="3"/>
  <c r="J314" i="3"/>
  <c r="BK263" i="3"/>
  <c r="BK228" i="3"/>
  <c r="BK149" i="3"/>
  <c r="BK350" i="3"/>
  <c r="BK278" i="3"/>
  <c r="BK201" i="3"/>
  <c r="BK160" i="3"/>
  <c r="BK108" i="3"/>
  <c r="J302" i="3"/>
  <c r="BK254" i="3"/>
  <c r="J228" i="3"/>
  <c r="BK187" i="3"/>
  <c r="J450" i="4"/>
  <c r="BK382" i="4"/>
  <c r="J333" i="4"/>
  <c r="BK281" i="4"/>
  <c r="BK234" i="4"/>
  <c r="BK136" i="4"/>
  <c r="BK422" i="4"/>
  <c r="J337" i="4"/>
  <c r="BK229" i="4"/>
  <c r="J165" i="4"/>
  <c r="J114" i="4"/>
  <c r="BK376" i="4"/>
  <c r="J331" i="4"/>
  <c r="J284" i="4"/>
  <c r="BK237" i="4"/>
  <c r="BK167" i="4"/>
  <c r="BK445" i="4"/>
  <c r="J358" i="4"/>
  <c r="BK315" i="4"/>
  <c r="J281" i="4"/>
  <c r="BK214" i="4"/>
  <c r="J141" i="5"/>
  <c r="J179" i="5"/>
  <c r="BK150" i="5"/>
  <c r="BK152" i="5"/>
  <c r="BK125" i="5"/>
  <c r="BK169" i="5"/>
  <c r="J130" i="5"/>
  <c r="J96" i="5"/>
  <c r="CI175" i="6"/>
  <c r="J125" i="6"/>
  <c r="J225" i="6"/>
  <c r="CI197" i="6"/>
  <c r="J116" i="6"/>
  <c r="CI200" i="6"/>
  <c r="CI160" i="6"/>
  <c r="J217" i="6"/>
  <c r="CI183" i="6"/>
  <c r="CI143" i="6"/>
  <c r="BK104" i="7"/>
  <c r="CI204" i="6" l="1"/>
  <c r="CI203" i="6" s="1"/>
  <c r="J203" i="6" s="1"/>
  <c r="BK107" i="3"/>
  <c r="J107" i="3"/>
  <c r="J65" i="3" s="1"/>
  <c r="T163" i="3"/>
  <c r="T195" i="3"/>
  <c r="R200" i="3"/>
  <c r="R217" i="3"/>
  <c r="R231" i="3"/>
  <c r="BK288" i="3"/>
  <c r="J288" i="3"/>
  <c r="J72" i="3" s="1"/>
  <c r="BK298" i="3"/>
  <c r="J298" i="3" s="1"/>
  <c r="J73" i="3" s="1"/>
  <c r="P305" i="3"/>
  <c r="T320" i="3"/>
  <c r="T329" i="3"/>
  <c r="BK344" i="3"/>
  <c r="J344" i="3" s="1"/>
  <c r="J79" i="3" s="1"/>
  <c r="P360" i="3"/>
  <c r="P371" i="3"/>
  <c r="P370" i="3" s="1"/>
  <c r="R109" i="4"/>
  <c r="T155" i="4"/>
  <c r="T164" i="4"/>
  <c r="BK174" i="4"/>
  <c r="J174" i="4"/>
  <c r="J69" i="4" s="1"/>
  <c r="P187" i="4"/>
  <c r="BK202" i="4"/>
  <c r="J202" i="4"/>
  <c r="J71" i="4" s="1"/>
  <c r="BK223" i="4"/>
  <c r="J223" i="4" s="1"/>
  <c r="J72" i="4" s="1"/>
  <c r="T233" i="4"/>
  <c r="R240" i="4"/>
  <c r="P257" i="4"/>
  <c r="BK270" i="4"/>
  <c r="J270" i="4" s="1"/>
  <c r="J78" i="4" s="1"/>
  <c r="BK277" i="4"/>
  <c r="J277" i="4"/>
  <c r="J79" i="4" s="1"/>
  <c r="R283" i="4"/>
  <c r="P375" i="4"/>
  <c r="T407" i="4"/>
  <c r="T436" i="4"/>
  <c r="T449" i="4"/>
  <c r="T92" i="5"/>
  <c r="T144" i="5"/>
  <c r="R178" i="5"/>
  <c r="R99" i="6"/>
  <c r="R115" i="6"/>
  <c r="T153" i="6"/>
  <c r="P163" i="6"/>
  <c r="R169" i="6"/>
  <c r="T178" i="6"/>
  <c r="P196" i="6"/>
  <c r="R204" i="6"/>
  <c r="R203" i="6" s="1"/>
  <c r="R86" i="7"/>
  <c r="R103" i="7"/>
  <c r="R85" i="7" s="1"/>
  <c r="R84" i="7" s="1"/>
  <c r="T107" i="3"/>
  <c r="P163" i="3"/>
  <c r="P195" i="3"/>
  <c r="T200" i="3"/>
  <c r="T217" i="3"/>
  <c r="BK231" i="3"/>
  <c r="J231" i="3"/>
  <c r="J71" i="3" s="1"/>
  <c r="T288" i="3"/>
  <c r="T298" i="3"/>
  <c r="R305" i="3"/>
  <c r="P320" i="3"/>
  <c r="BK329" i="3"/>
  <c r="J329" i="3" s="1"/>
  <c r="J78" i="3" s="1"/>
  <c r="T344" i="3"/>
  <c r="T360" i="3"/>
  <c r="R371" i="3"/>
  <c r="R370" i="3" s="1"/>
  <c r="BK109" i="4"/>
  <c r="J109" i="4" s="1"/>
  <c r="J65" i="4" s="1"/>
  <c r="R155" i="4"/>
  <c r="R164" i="4"/>
  <c r="P174" i="4"/>
  <c r="R187" i="4"/>
  <c r="R202" i="4"/>
  <c r="P223" i="4"/>
  <c r="BK233" i="4"/>
  <c r="J233" i="4" s="1"/>
  <c r="J73" i="4" s="1"/>
  <c r="P240" i="4"/>
  <c r="R257" i="4"/>
  <c r="P270" i="4"/>
  <c r="T270" i="4"/>
  <c r="T277" i="4"/>
  <c r="BK283" i="4"/>
  <c r="J283" i="4" s="1"/>
  <c r="J80" i="4" s="1"/>
  <c r="T375" i="4"/>
  <c r="BK407" i="4"/>
  <c r="J407" i="4" s="1"/>
  <c r="J82" i="4" s="1"/>
  <c r="BK436" i="4"/>
  <c r="J436" i="4"/>
  <c r="J83" i="4" s="1"/>
  <c r="P449" i="4"/>
  <c r="P92" i="5"/>
  <c r="BK144" i="5"/>
  <c r="J144" i="5" s="1"/>
  <c r="J66" i="5" s="1"/>
  <c r="P178" i="5"/>
  <c r="P99" i="6"/>
  <c r="T115" i="6"/>
  <c r="CI153" i="6"/>
  <c r="J153" i="6" s="1"/>
  <c r="J67" i="6" s="1"/>
  <c r="R163" i="6"/>
  <c r="P169" i="6"/>
  <c r="P178" i="6"/>
  <c r="CI196" i="6"/>
  <c r="J196" i="6" s="1"/>
  <c r="J73" i="6" s="1"/>
  <c r="P204" i="6"/>
  <c r="P203" i="6" s="1"/>
  <c r="BK86" i="7"/>
  <c r="J86" i="7"/>
  <c r="J61" i="7"/>
  <c r="BK103" i="7"/>
  <c r="J103" i="7" s="1"/>
  <c r="J63" i="7" s="1"/>
  <c r="R107" i="3"/>
  <c r="BK163" i="3"/>
  <c r="J163" i="3"/>
  <c r="J66" i="3" s="1"/>
  <c r="BK195" i="3"/>
  <c r="J195" i="3" s="1"/>
  <c r="J67" i="3" s="1"/>
  <c r="P200" i="3"/>
  <c r="BK217" i="3"/>
  <c r="J217" i="3" s="1"/>
  <c r="J69" i="3" s="1"/>
  <c r="T231" i="3"/>
  <c r="P288" i="3"/>
  <c r="P298" i="3"/>
  <c r="BK305" i="3"/>
  <c r="J305" i="3" s="1"/>
  <c r="J74" i="3" s="1"/>
  <c r="BK320" i="3"/>
  <c r="R329" i="3"/>
  <c r="R319" i="3" s="1"/>
  <c r="R344" i="3"/>
  <c r="R360" i="3"/>
  <c r="T371" i="3"/>
  <c r="T370" i="3"/>
  <c r="T109" i="4"/>
  <c r="P155" i="4"/>
  <c r="P164" i="4"/>
  <c r="T174" i="4"/>
  <c r="T187" i="4"/>
  <c r="T202" i="4"/>
  <c r="T223" i="4"/>
  <c r="P233" i="4"/>
  <c r="T240" i="4"/>
  <c r="T257" i="4"/>
  <c r="P277" i="4"/>
  <c r="T283" i="4"/>
  <c r="BK375" i="4"/>
  <c r="J375" i="4"/>
  <c r="J81" i="4" s="1"/>
  <c r="R407" i="4"/>
  <c r="R436" i="4"/>
  <c r="R449" i="4"/>
  <c r="R92" i="5"/>
  <c r="R91" i="5"/>
  <c r="R90" i="5" s="1"/>
  <c r="R144" i="5"/>
  <c r="T178" i="5"/>
  <c r="CI99" i="6"/>
  <c r="J99" i="6" s="1"/>
  <c r="J65" i="6" s="1"/>
  <c r="P115" i="6"/>
  <c r="P153" i="6"/>
  <c r="T163" i="6"/>
  <c r="T169" i="6"/>
  <c r="R178" i="6"/>
  <c r="T196" i="6"/>
  <c r="T86" i="7"/>
  <c r="T85" i="7" s="1"/>
  <c r="T84" i="7" s="1"/>
  <c r="T103" i="7"/>
  <c r="P107" i="3"/>
  <c r="R163" i="3"/>
  <c r="R195" i="3"/>
  <c r="BK200" i="3"/>
  <c r="J200" i="3"/>
  <c r="J68" i="3" s="1"/>
  <c r="P217" i="3"/>
  <c r="P231" i="3"/>
  <c r="R288" i="3"/>
  <c r="R298" i="3"/>
  <c r="T305" i="3"/>
  <c r="R320" i="3"/>
  <c r="P329" i="3"/>
  <c r="P344" i="3"/>
  <c r="BK360" i="3"/>
  <c r="J360" i="3"/>
  <c r="J81" i="3" s="1"/>
  <c r="BK371" i="3"/>
  <c r="BK370" i="3"/>
  <c r="J370" i="3"/>
  <c r="J82" i="3" s="1"/>
  <c r="P109" i="4"/>
  <c r="BK155" i="4"/>
  <c r="J155" i="4"/>
  <c r="J66" i="4" s="1"/>
  <c r="BK164" i="4"/>
  <c r="J164" i="4"/>
  <c r="J67" i="4"/>
  <c r="R174" i="4"/>
  <c r="BK187" i="4"/>
  <c r="J187" i="4" s="1"/>
  <c r="J70" i="4" s="1"/>
  <c r="P202" i="4"/>
  <c r="R223" i="4"/>
  <c r="R233" i="4"/>
  <c r="BK240" i="4"/>
  <c r="J240" i="4" s="1"/>
  <c r="J74" i="4" s="1"/>
  <c r="BK257" i="4"/>
  <c r="J257" i="4"/>
  <c r="J77" i="4" s="1"/>
  <c r="R270" i="4"/>
  <c r="R277" i="4"/>
  <c r="P283" i="4"/>
  <c r="R375" i="4"/>
  <c r="P407" i="4"/>
  <c r="P436" i="4"/>
  <c r="BK449" i="4"/>
  <c r="J449" i="4" s="1"/>
  <c r="J84" i="4" s="1"/>
  <c r="BK92" i="5"/>
  <c r="J92" i="5"/>
  <c r="J65" i="5" s="1"/>
  <c r="P144" i="5"/>
  <c r="BK178" i="5"/>
  <c r="J178" i="5"/>
  <c r="J67" i="5" s="1"/>
  <c r="T99" i="6"/>
  <c r="CI115" i="6"/>
  <c r="J115" i="6" s="1"/>
  <c r="J66" i="6" s="1"/>
  <c r="R153" i="6"/>
  <c r="CI163" i="6"/>
  <c r="J163" i="6" s="1"/>
  <c r="J68" i="6" s="1"/>
  <c r="CI169" i="6"/>
  <c r="J169" i="6" s="1"/>
  <c r="J69" i="6" s="1"/>
  <c r="CI178" i="6"/>
  <c r="J178" i="6" s="1"/>
  <c r="J70" i="6" s="1"/>
  <c r="R196" i="6"/>
  <c r="T204" i="6"/>
  <c r="T203" i="6" s="1"/>
  <c r="P86" i="7"/>
  <c r="P85" i="7" s="1"/>
  <c r="P84" i="7" s="1"/>
  <c r="AU61" i="1" s="1"/>
  <c r="P103" i="7"/>
  <c r="BK169" i="4"/>
  <c r="J169" i="4" s="1"/>
  <c r="J68" i="4" s="1"/>
  <c r="BK253" i="4"/>
  <c r="J253" i="4"/>
  <c r="J75" i="4" s="1"/>
  <c r="BK99" i="7"/>
  <c r="J99" i="7"/>
  <c r="J62" i="7"/>
  <c r="BK111" i="7"/>
  <c r="J111" i="7"/>
  <c r="J64" i="7" s="1"/>
  <c r="BK316" i="3"/>
  <c r="J316" i="3"/>
  <c r="J75" i="3" s="1"/>
  <c r="BK227" i="3"/>
  <c r="J227" i="3" s="1"/>
  <c r="J70" i="3" s="1"/>
  <c r="BK358" i="3"/>
  <c r="J358" i="3"/>
  <c r="J80" i="3"/>
  <c r="BK458" i="4"/>
  <c r="J458" i="4" s="1"/>
  <c r="J85" i="4" s="1"/>
  <c r="BK187" i="5"/>
  <c r="J187" i="5"/>
  <c r="J68" i="5" s="1"/>
  <c r="CI192" i="6"/>
  <c r="J192" i="6" s="1"/>
  <c r="J71" i="6" s="1"/>
  <c r="E74" i="7"/>
  <c r="BE87" i="7"/>
  <c r="BE100" i="7"/>
  <c r="BE108" i="7"/>
  <c r="J52" i="7"/>
  <c r="BE90" i="7"/>
  <c r="BE96" i="7"/>
  <c r="BE112" i="7"/>
  <c r="F55" i="7"/>
  <c r="BE104" i="7"/>
  <c r="BE106" i="7"/>
  <c r="BE93" i="7"/>
  <c r="F59" i="6"/>
  <c r="CC106" i="6"/>
  <c r="CC109" i="6"/>
  <c r="CC148" i="6"/>
  <c r="CC164" i="6"/>
  <c r="CC175" i="6"/>
  <c r="CC179" i="6"/>
  <c r="CC189" i="6"/>
  <c r="CC200" i="6"/>
  <c r="CC112" i="6"/>
  <c r="CC116" i="6"/>
  <c r="CC143" i="6"/>
  <c r="CC145" i="6"/>
  <c r="CC154" i="6"/>
  <c r="CC173" i="6"/>
  <c r="CC211" i="6"/>
  <c r="CC215" i="6"/>
  <c r="CC217" i="6"/>
  <c r="CC219" i="6"/>
  <c r="J56" i="6"/>
  <c r="E85" i="6"/>
  <c r="CC134" i="6"/>
  <c r="CC151" i="6"/>
  <c r="CC157" i="6"/>
  <c r="CC167" i="6"/>
  <c r="CC170" i="6"/>
  <c r="CC183" i="6"/>
  <c r="CC187" i="6"/>
  <c r="CC191" i="6"/>
  <c r="CC193" i="6"/>
  <c r="CC205" i="6"/>
  <c r="CC207" i="6"/>
  <c r="CC209" i="6"/>
  <c r="CC221" i="6"/>
  <c r="CC227" i="6"/>
  <c r="CC100" i="6"/>
  <c r="CC103" i="6"/>
  <c r="CC125" i="6"/>
  <c r="CC160" i="6"/>
  <c r="CC181" i="6"/>
  <c r="CC197" i="6"/>
  <c r="CC213" i="6"/>
  <c r="CC223" i="6"/>
  <c r="CC225" i="6"/>
  <c r="J84" i="5"/>
  <c r="BE117" i="5"/>
  <c r="BE133" i="5"/>
  <c r="BE141" i="5"/>
  <c r="BE150" i="5"/>
  <c r="BE179" i="5"/>
  <c r="BE185" i="5"/>
  <c r="BE188" i="5"/>
  <c r="E50" i="5"/>
  <c r="F87" i="5"/>
  <c r="BE105" i="5"/>
  <c r="BE154" i="5"/>
  <c r="BE157" i="5"/>
  <c r="BE159" i="5"/>
  <c r="BE167" i="5"/>
  <c r="BE169" i="5"/>
  <c r="BE171" i="5"/>
  <c r="BE173" i="5"/>
  <c r="BE176" i="5"/>
  <c r="BE182" i="5"/>
  <c r="BE93" i="5"/>
  <c r="BE99" i="5"/>
  <c r="BE109" i="5"/>
  <c r="BE120" i="5"/>
  <c r="BE130" i="5"/>
  <c r="BE138" i="5"/>
  <c r="BE145" i="5"/>
  <c r="BE96" i="5"/>
  <c r="BE102" i="5"/>
  <c r="BE112" i="5"/>
  <c r="BE115" i="5"/>
  <c r="BE122" i="5"/>
  <c r="BE125" i="5"/>
  <c r="BE128" i="5"/>
  <c r="BE135" i="5"/>
  <c r="BE148" i="5"/>
  <c r="BE152" i="5"/>
  <c r="BE162" i="5"/>
  <c r="BE164" i="5"/>
  <c r="J320" i="3"/>
  <c r="J77" i="3" s="1"/>
  <c r="J371" i="3"/>
  <c r="J83" i="3"/>
  <c r="BE114" i="4"/>
  <c r="BE118" i="4"/>
  <c r="BE128" i="4"/>
  <c r="BE136" i="4"/>
  <c r="BE139" i="4"/>
  <c r="BE145" i="4"/>
  <c r="BE149" i="4"/>
  <c r="BE156" i="4"/>
  <c r="BE159" i="4"/>
  <c r="BE162" i="4"/>
  <c r="BE165" i="4"/>
  <c r="BE185" i="4"/>
  <c r="BE197" i="4"/>
  <c r="BE217" i="4"/>
  <c r="BE229" i="4"/>
  <c r="BE237" i="4"/>
  <c r="BE247" i="4"/>
  <c r="BE263" i="4"/>
  <c r="BE268" i="4"/>
  <c r="BE275" i="4"/>
  <c r="BE284" i="4"/>
  <c r="BE295" i="4"/>
  <c r="BE307" i="4"/>
  <c r="BE325" i="4"/>
  <c r="BE327" i="4"/>
  <c r="BE335" i="4"/>
  <c r="BE337" i="4"/>
  <c r="BE339" i="4"/>
  <c r="BE343" i="4"/>
  <c r="BE358" i="4"/>
  <c r="BE361" i="4"/>
  <c r="BE367" i="4"/>
  <c r="BE369" i="4"/>
  <c r="BE371" i="4"/>
  <c r="BE388" i="4"/>
  <c r="BE408" i="4"/>
  <c r="BE416" i="4"/>
  <c r="BE422" i="4"/>
  <c r="BE437" i="4"/>
  <c r="J56" i="4"/>
  <c r="F104" i="4"/>
  <c r="BE133" i="4"/>
  <c r="BE206" i="4"/>
  <c r="BE220" i="4"/>
  <c r="BE224" i="4"/>
  <c r="BE231" i="4"/>
  <c r="BE258" i="4"/>
  <c r="BE261" i="4"/>
  <c r="BE291" i="4"/>
  <c r="BE299" i="4"/>
  <c r="BE302" i="4"/>
  <c r="BE304" i="4"/>
  <c r="BE315" i="4"/>
  <c r="BE321" i="4"/>
  <c r="BE345" i="4"/>
  <c r="BE347" i="4"/>
  <c r="BE354" i="4"/>
  <c r="BE379" i="4"/>
  <c r="BE382" i="4"/>
  <c r="BE403" i="4"/>
  <c r="BE440" i="4"/>
  <c r="BE442" i="4"/>
  <c r="BE447" i="4"/>
  <c r="BE450" i="4"/>
  <c r="E50" i="4"/>
  <c r="BE178" i="4"/>
  <c r="BE191" i="4"/>
  <c r="BE199" i="4"/>
  <c r="BE208" i="4"/>
  <c r="BE211" i="4"/>
  <c r="BE214" i="4"/>
  <c r="BE234" i="4"/>
  <c r="BE243" i="4"/>
  <c r="BE245" i="4"/>
  <c r="BE249" i="4"/>
  <c r="BE251" i="4"/>
  <c r="BE254" i="4"/>
  <c r="BE266" i="4"/>
  <c r="BE273" i="4"/>
  <c r="BE278" i="4"/>
  <c r="BE281" i="4"/>
  <c r="BE293" i="4"/>
  <c r="BE317" i="4"/>
  <c r="BE323" i="4"/>
  <c r="BE329" i="4"/>
  <c r="BE331" i="4"/>
  <c r="BE333" i="4"/>
  <c r="BE341" i="4"/>
  <c r="BE350" i="4"/>
  <c r="BE356" i="4"/>
  <c r="BE363" i="4"/>
  <c r="BE397" i="4"/>
  <c r="BE400" i="4"/>
  <c r="BE405" i="4"/>
  <c r="BE428" i="4"/>
  <c r="BE431" i="4"/>
  <c r="BE434" i="4"/>
  <c r="BE453" i="4"/>
  <c r="BE456" i="4"/>
  <c r="BE459" i="4"/>
  <c r="BE110" i="4"/>
  <c r="BE121" i="4"/>
  <c r="BE124" i="4"/>
  <c r="BE151" i="4"/>
  <c r="BE167" i="4"/>
  <c r="BE170" i="4"/>
  <c r="BE175" i="4"/>
  <c r="BE181" i="4"/>
  <c r="BE188" i="4"/>
  <c r="BE194" i="4"/>
  <c r="BE203" i="4"/>
  <c r="BE227" i="4"/>
  <c r="BE241" i="4"/>
  <c r="BE271" i="4"/>
  <c r="BE286" i="4"/>
  <c r="BE289" i="4"/>
  <c r="BE297" i="4"/>
  <c r="BE310" i="4"/>
  <c r="BE312" i="4"/>
  <c r="BE319" i="4"/>
  <c r="BE352" i="4"/>
  <c r="BE365" i="4"/>
  <c r="BE373" i="4"/>
  <c r="BE376" i="4"/>
  <c r="BE394" i="4"/>
  <c r="BE411" i="4"/>
  <c r="BE414" i="4"/>
  <c r="BE419" i="4"/>
  <c r="BE425" i="4"/>
  <c r="BE445" i="4"/>
  <c r="F102" i="3"/>
  <c r="BE108" i="3"/>
  <c r="BE127" i="3"/>
  <c r="BE129" i="3"/>
  <c r="BE132" i="3"/>
  <c r="BE143" i="3"/>
  <c r="BE160" i="3"/>
  <c r="BE167" i="3"/>
  <c r="BE170" i="3"/>
  <c r="BE172" i="3"/>
  <c r="BE192" i="3"/>
  <c r="BE218" i="3"/>
  <c r="BE245" i="3"/>
  <c r="BE257" i="3"/>
  <c r="BE260" i="3"/>
  <c r="BE266" i="3"/>
  <c r="BE278" i="3"/>
  <c r="BE286" i="3"/>
  <c r="BE289" i="3"/>
  <c r="BE310" i="3"/>
  <c r="BE327" i="3"/>
  <c r="BE330" i="3"/>
  <c r="BE333" i="3"/>
  <c r="BE340" i="3"/>
  <c r="BE372" i="3"/>
  <c r="E50" i="3"/>
  <c r="BE111" i="3"/>
  <c r="BE120" i="3"/>
  <c r="BE123" i="3"/>
  <c r="BE140" i="3"/>
  <c r="BE149" i="3"/>
  <c r="BE175" i="3"/>
  <c r="BE178" i="3"/>
  <c r="BE221" i="3"/>
  <c r="BE224" i="3"/>
  <c r="BE228" i="3"/>
  <c r="BE235" i="3"/>
  <c r="BE238" i="3"/>
  <c r="BE242" i="3"/>
  <c r="BE248" i="3"/>
  <c r="BE251" i="3"/>
  <c r="BE263" i="3"/>
  <c r="BE281" i="3"/>
  <c r="BE284" i="3"/>
  <c r="BE294" i="3"/>
  <c r="BE297" i="3"/>
  <c r="BE299" i="3"/>
  <c r="BE302" i="3"/>
  <c r="BE314" i="3"/>
  <c r="BE317" i="3"/>
  <c r="BE321" i="3"/>
  <c r="BE324" i="3"/>
  <c r="BE335" i="3"/>
  <c r="J56" i="3"/>
  <c r="BE114" i="3"/>
  <c r="BE117" i="3"/>
  <c r="BE155" i="3"/>
  <c r="BE164" i="3"/>
  <c r="BE184" i="3"/>
  <c r="BE187" i="3"/>
  <c r="BE198" i="3"/>
  <c r="BE201" i="3"/>
  <c r="BE211" i="3"/>
  <c r="BE275" i="3"/>
  <c r="BE308" i="3"/>
  <c r="BE342" i="3"/>
  <c r="BE345" i="3"/>
  <c r="BE350" i="3"/>
  <c r="BE352" i="3"/>
  <c r="BE354" i="3"/>
  <c r="BE373" i="3"/>
  <c r="BE137" i="3"/>
  <c r="BE146" i="3"/>
  <c r="BE157" i="3"/>
  <c r="BE181" i="3"/>
  <c r="BE190" i="3"/>
  <c r="BE196" i="3"/>
  <c r="BE208" i="3"/>
  <c r="BE214" i="3"/>
  <c r="BE232" i="3"/>
  <c r="BE240" i="3"/>
  <c r="BE254" i="3"/>
  <c r="BE269" i="3"/>
  <c r="BE272" i="3"/>
  <c r="BE292" i="3"/>
  <c r="BE306" i="3"/>
  <c r="BE338" i="3"/>
  <c r="BE348" i="3"/>
  <c r="BE356" i="3"/>
  <c r="BE359" i="3"/>
  <c r="BE361" i="3"/>
  <c r="BE364" i="3"/>
  <c r="BE367" i="3"/>
  <c r="F36" i="5"/>
  <c r="BA59" i="1" s="1"/>
  <c r="F36" i="7"/>
  <c r="BC61" i="1" s="1"/>
  <c r="J36" i="3"/>
  <c r="AW57" i="1" s="1"/>
  <c r="F37" i="7"/>
  <c r="BD61" i="1" s="1"/>
  <c r="F37" i="6"/>
  <c r="BB60" i="1" s="1"/>
  <c r="F38" i="5"/>
  <c r="BC59" i="1" s="1"/>
  <c r="F37" i="5"/>
  <c r="BB59" i="1" s="1"/>
  <c r="F38" i="6"/>
  <c r="BC60" i="1" s="1"/>
  <c r="J34" i="7"/>
  <c r="AW61" i="1" s="1"/>
  <c r="F36" i="3"/>
  <c r="BA57" i="1" s="1"/>
  <c r="F36" i="4"/>
  <c r="BA58" i="1" s="1"/>
  <c r="J36" i="5"/>
  <c r="AW59" i="1" s="1"/>
  <c r="F36" i="6"/>
  <c r="BA60" i="1" s="1"/>
  <c r="F35" i="7"/>
  <c r="BB61" i="1" s="1"/>
  <c r="F38" i="4"/>
  <c r="BC58" i="1" s="1"/>
  <c r="AS54" i="1"/>
  <c r="F37" i="3"/>
  <c r="BB57" i="1" s="1"/>
  <c r="F39" i="3"/>
  <c r="BD57" i="1"/>
  <c r="F39" i="5"/>
  <c r="BD59" i="1"/>
  <c r="F39" i="6"/>
  <c r="BD60" i="1" s="1"/>
  <c r="J36" i="4"/>
  <c r="AW58" i="1" s="1"/>
  <c r="F34" i="7"/>
  <c r="BA61" i="1"/>
  <c r="F38" i="3"/>
  <c r="BC57" i="1"/>
  <c r="F39" i="4"/>
  <c r="BD58" i="1" s="1"/>
  <c r="F37" i="4"/>
  <c r="BB58" i="1"/>
  <c r="J36" i="6"/>
  <c r="AW60" i="1" s="1"/>
  <c r="J204" i="6" l="1"/>
  <c r="J75" i="6" s="1"/>
  <c r="T98" i="6"/>
  <c r="T97" i="6" s="1"/>
  <c r="BK256" i="4"/>
  <c r="J256" i="4" s="1"/>
  <c r="J76" i="4" s="1"/>
  <c r="T108" i="4"/>
  <c r="T91" i="5"/>
  <c r="T90" i="5"/>
  <c r="P256" i="4"/>
  <c r="P107" i="4" s="1"/>
  <c r="AU58" i="1" s="1"/>
  <c r="R108" i="4"/>
  <c r="P106" i="3"/>
  <c r="CI98" i="6"/>
  <c r="BK319" i="3"/>
  <c r="J319" i="3"/>
  <c r="J76" i="3" s="1"/>
  <c r="P98" i="6"/>
  <c r="P97" i="6" s="1"/>
  <c r="AU60" i="1" s="1"/>
  <c r="P319" i="3"/>
  <c r="R106" i="3"/>
  <c r="R105" i="3"/>
  <c r="R256" i="4"/>
  <c r="T106" i="3"/>
  <c r="R98" i="6"/>
  <c r="R97" i="6" s="1"/>
  <c r="P108" i="4"/>
  <c r="T256" i="4"/>
  <c r="P91" i="5"/>
  <c r="P90" i="5" s="1"/>
  <c r="AU59" i="1" s="1"/>
  <c r="T319" i="3"/>
  <c r="BK108" i="4"/>
  <c r="BK107" i="4" s="1"/>
  <c r="J107" i="4" s="1"/>
  <c r="J63" i="4" s="1"/>
  <c r="J108" i="4"/>
  <c r="J64" i="4" s="1"/>
  <c r="J74" i="6"/>
  <c r="BK85" i="7"/>
  <c r="J85" i="7" s="1"/>
  <c r="J60" i="7" s="1"/>
  <c r="BK106" i="3"/>
  <c r="J106" i="3"/>
  <c r="J64" i="3"/>
  <c r="BK91" i="5"/>
  <c r="J91" i="5"/>
  <c r="J64" i="5"/>
  <c r="BC55" i="1"/>
  <c r="AY55" i="1" s="1"/>
  <c r="BB55" i="1"/>
  <c r="AX55" i="1" s="1"/>
  <c r="J35" i="3"/>
  <c r="AV57" i="1" s="1"/>
  <c r="AT57" i="1" s="1"/>
  <c r="F35" i="5"/>
  <c r="AZ59" i="1" s="1"/>
  <c r="F33" i="7"/>
  <c r="AZ61" i="1"/>
  <c r="F35" i="3"/>
  <c r="AZ57" i="1"/>
  <c r="J35" i="5"/>
  <c r="AV59" i="1" s="1"/>
  <c r="AT59" i="1" s="1"/>
  <c r="J33" i="7"/>
  <c r="AV61" i="1"/>
  <c r="AT61" i="1"/>
  <c r="BD55" i="1"/>
  <c r="BA55" i="1"/>
  <c r="AW55" i="1" s="1"/>
  <c r="J35" i="4"/>
  <c r="AV58" i="1" s="1"/>
  <c r="AT58" i="1" s="1"/>
  <c r="F35" i="6"/>
  <c r="AZ60" i="1" s="1"/>
  <c r="F35" i="4"/>
  <c r="AZ58" i="1" s="1"/>
  <c r="J35" i="6"/>
  <c r="AV60" i="1" s="1"/>
  <c r="AT60" i="1" s="1"/>
  <c r="T105" i="3" l="1"/>
  <c r="CI97" i="6"/>
  <c r="J97" i="6" s="1"/>
  <c r="J63" i="6" s="1"/>
  <c r="P105" i="3"/>
  <c r="AU57" i="1" s="1"/>
  <c r="T107" i="4"/>
  <c r="R107" i="4"/>
  <c r="BK84" i="7"/>
  <c r="J84" i="7"/>
  <c r="J30" i="7" s="1"/>
  <c r="AG61" i="1" s="1"/>
  <c r="BK105" i="3"/>
  <c r="J105" i="3"/>
  <c r="J63" i="3" s="1"/>
  <c r="BK90" i="5"/>
  <c r="J90" i="5" s="1"/>
  <c r="J63" i="5" s="1"/>
  <c r="J98" i="6"/>
  <c r="J64" i="6" s="1"/>
  <c r="BD54" i="1"/>
  <c r="W33" i="1" s="1"/>
  <c r="BC54" i="1"/>
  <c r="AY54" i="1" s="1"/>
  <c r="AZ55" i="1"/>
  <c r="AV55" i="1" s="1"/>
  <c r="AT55" i="1" s="1"/>
  <c r="BA54" i="1"/>
  <c r="W30" i="1" s="1"/>
  <c r="J32" i="4"/>
  <c r="AG58" i="1"/>
  <c r="AN58" i="1" s="1"/>
  <c r="BB54" i="1"/>
  <c r="W31" i="1" s="1"/>
  <c r="J39" i="7" l="1"/>
  <c r="J59" i="7"/>
  <c r="J41" i="4"/>
  <c r="AN61" i="1"/>
  <c r="J32" i="3"/>
  <c r="AG57" i="1" s="1"/>
  <c r="AN57" i="1" s="1"/>
  <c r="AW54" i="1"/>
  <c r="AK30" i="1" s="1"/>
  <c r="AU55" i="1"/>
  <c r="AU54" i="1" s="1"/>
  <c r="AZ54" i="1"/>
  <c r="W29" i="1" s="1"/>
  <c r="J32" i="5"/>
  <c r="AG59" i="1"/>
  <c r="J32" i="6"/>
  <c r="AG60" i="1" s="1"/>
  <c r="W32" i="1"/>
  <c r="AX54" i="1"/>
  <c r="J41" i="3" l="1"/>
  <c r="J41" i="6"/>
  <c r="J41" i="5"/>
  <c r="AN59" i="1"/>
  <c r="AN60" i="1"/>
  <c r="AV54" i="1"/>
  <c r="AK29" i="1" s="1"/>
  <c r="AG55" i="1"/>
  <c r="AG54" i="1" s="1"/>
  <c r="AK26" i="1" s="1"/>
  <c r="AN55" i="1" l="1"/>
  <c r="AK35" i="1"/>
  <c r="AT54" i="1"/>
  <c r="AN54" i="1" s="1"/>
</calcChain>
</file>

<file path=xl/sharedStrings.xml><?xml version="1.0" encoding="utf-8"?>
<sst xmlns="http://schemas.openxmlformats.org/spreadsheetml/2006/main" count="16853" uniqueCount="2940">
  <si>
    <t>Export Komplet</t>
  </si>
  <si>
    <t>VZ</t>
  </si>
  <si>
    <t>2.0</t>
  </si>
  <si>
    <t>ZAMOK</t>
  </si>
  <si>
    <t>False</t>
  </si>
  <si>
    <t>{58b91563-d32d-4b82-863e-206d22023fed}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</si>
  <si>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</si>
  <si>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</si>
  <si>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</si>
  <si>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</si>
  <si>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</si>
  <si>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</si>
  <si>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</si>
  <si>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</si>
  <si>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EKS-086/2021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</si>
  <si>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</si>
  <si>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</si>
  <si>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Aquacentrum Teplice p.o. - venkovní úpravy</t>
  </si>
  <si>
    <t>KSO:</t>
  </si>
  <si>
    <t>801 54 12</t>
  </si>
  <si>
    <t>CC-CZ:</t>
  </si>
  <si>
    <t>12653</t>
  </si>
  <si>
    <t>Místo:</t>
  </si>
  <si>
    <t>Teplice</t>
  </si>
  <si>
    <t>Datum:</t>
  </si>
  <si>
    <t>13. 12. 2021</t>
  </si>
  <si>
    <t>CZ-CPV:</t>
  </si>
  <si>
    <t>45300000-0</t>
  </si>
  <si>
    <t>CZ-CPA:</t>
  </si>
  <si>
    <t>41.00.28</t>
  </si>
  <si>
    <t>Zadavatel:</t>
  </si>
  <si>
    <t>IČ:</t>
  </si>
  <si>
    <t>254223126</t>
  </si>
  <si>
    <t>PS projekty s.r.o., Revoluční 5, Teplice</t>
  </si>
  <si>
    <t>DIČ:</t>
  </si>
  <si>
    <t>CZ25423126</t>
  </si>
  <si>
    <t>Uchazeč:</t>
  </si>
  <si>
    <t>Vyplň údaj</t>
  </si>
  <si>
    <t>Projektant:</t>
  </si>
  <si>
    <t>True</t>
  </si>
  <si>
    <t>Zpracovatel:</t>
  </si>
  <si>
    <t>11944668</t>
  </si>
  <si>
    <t>STAVINVEST KMS s.r.o., Studentská 285/22, Bílina</t>
  </si>
  <si>
    <t>CZ11944668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</si>
  <si>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</si>
  <si>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</si>
  <si>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</si>
  <si>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</si>
  <si>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</si>
  <si>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</si>
  <si>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</si>
  <si>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</si>
  <si>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</si>
  <si>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</si>
  <si>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</si>
  <si>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</si>
  <si>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</si>
  <si>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</si>
  <si>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</si>
  <si>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</si>
  <si>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</si>
  <si>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</si>
  <si>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</si>
  <si>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</si>
  <si>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</si>
  <si>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</si>
  <si>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</si>
  <si>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</si>
  <si>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</si>
  <si>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</si>
  <si>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</si>
  <si>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</si>
  <si>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</si>
  <si>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</si>
  <si>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</si>
  <si>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</si>
  <si>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</si>
  <si>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</si>
  <si>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</si>
  <si>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</si>
  <si>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</si>
  <si>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</si>
  <si>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</si>
  <si>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</si>
  <si>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</si>
  <si>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SO 102</t>
  </si>
  <si>
    <t>Venkovní slunění</t>
  </si>
  <si>
    <t>STA</t>
  </si>
  <si>
    <t>1</t>
  </si>
  <si>
    <t>{40657ea4-441a-4bcb-9f48-61b0d3433b22}</t>
  </si>
  <si>
    <t>2</t>
  </si>
  <si>
    <t>/</t>
  </si>
  <si>
    <t>SO 102 09</t>
  </si>
  <si>
    <t>Technologie a sociální zázemí</t>
  </si>
  <si>
    <t>Soupis</t>
  </si>
  <si>
    <t>{8eea1c8e-3c67-4f94-aadd-f6941d22ae2a}</t>
  </si>
  <si>
    <t>SO 102 10</t>
  </si>
  <si>
    <t>Rozšíření stávajícího brouzdaliště</t>
  </si>
  <si>
    <t>{3dbddf11-d3d8-4c98-86c0-bcca4bad4e3d}</t>
  </si>
  <si>
    <t>SO 102 11</t>
  </si>
  <si>
    <t>Vstupní objekt</t>
  </si>
  <si>
    <t>{0decc033-53d5-4d19-8fcc-d5f176d790a1}</t>
  </si>
  <si>
    <t>SO 102 12</t>
  </si>
  <si>
    <t>Úprava svahu a travnatých ploch</t>
  </si>
  <si>
    <t>{1224cdea-fa40-44c2-9fbc-ba35200f741b}</t>
  </si>
  <si>
    <t>SO 102 13</t>
  </si>
  <si>
    <t>Zábavní zóna</t>
  </si>
  <si>
    <t>{0b0ebe95-fdae-4278-8afa-5550e49ffcd0}</t>
  </si>
  <si>
    <t>VON</t>
  </si>
  <si>
    <t>Vedlejší a ostatní náklady</t>
  </si>
  <si>
    <t>{2f3ae882-319a-4cda-88d3-a722bdcd9c3a}</t>
  </si>
  <si>
    <t>KRYCÍ LIST SOUPISU PRACÍ</t>
  </si>
  <si>
    <t>Objekt:</t>
  </si>
  <si>
    <t>SO 102 - Venkovní slunění</t>
  </si>
  <si>
    <t>Soupis:</t>
  </si>
  <si>
    <t>SO 102 09 - Technologie a sociální zázemí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</si>
  <si>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</si>
  <si>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</si>
  <si>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</si>
  <si>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</si>
  <si>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</si>
  <si>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</si>
  <si>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</si>
  <si>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</si>
  <si>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</si>
  <si>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</si>
  <si>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</si>
  <si>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</si>
  <si>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</si>
  <si>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</si>
  <si>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</si>
  <si>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</si>
  <si>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</si>
  <si>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</si>
  <si>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</si>
  <si>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</si>
  <si>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</si>
  <si>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</si>
  <si>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</si>
  <si>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</si>
  <si>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</si>
  <si>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</si>
  <si>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</si>
  <si>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</si>
  <si>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</si>
  <si>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</si>
  <si>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</si>
  <si>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</si>
  <si>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</si>
  <si>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</si>
  <si>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</si>
  <si>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</si>
  <si>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</si>
  <si>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</si>
  <si>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</si>
  <si>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</si>
  <si>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</si>
  <si>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</si>
  <si>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</si>
  <si>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</si>
  <si>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</si>
  <si>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</si>
  <si>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</si>
  <si>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</si>
  <si>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</si>
  <si>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</si>
  <si>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</si>
  <si>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</si>
  <si>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</si>
  <si>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Vykopávka v uzavřených prostorech ručně v hornině třídy těžitelnosti I skupiny 1 až 3</t>
  </si>
  <si>
    <t>m3</t>
  </si>
  <si>
    <t>CS ÚRS 2022 01</t>
  </si>
  <si>
    <t>4</t>
  </si>
  <si>
    <t>663634473</t>
  </si>
  <si>
    <t>Online PSC</t>
  </si>
  <si>
    <t>https://podminky.urs.cz/item/CS_URS_2022_01/139751101</t>
  </si>
  <si>
    <t>VV</t>
  </si>
  <si>
    <t>"výkop pro zvětšení objemu původní jímky" 4,85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</si>
  <si>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</si>
  <si>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</si>
  <si>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1358065501</t>
  </si>
  <si>
    <t>https://podminky.urs.cz/item/CS_URS_2022_01/162211311</t>
  </si>
  <si>
    <t>3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</si>
  <si>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</si>
  <si>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</si>
  <si>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105414191</t>
  </si>
  <si>
    <t>https://podminky.urs.cz/item/CS_URS_2022_01/162751113</t>
  </si>
  <si>
    <t>"odvoz výkopku na trvalou skládku" 4,85</t>
  </si>
  <si>
    <t>171201231</t>
  </si>
  <si>
    <t>Poplatek za uložení stavebního odpadu na recyklační skládce (skládkovné) zeminy a kamení zatříděného do Katalogu odpadů pod kódem 17 05 04</t>
  </si>
  <si>
    <t>t</t>
  </si>
  <si>
    <t>-586751871</t>
  </si>
  <si>
    <t>https://podminky.urs.cz/item/CS_URS_2022_01/171201231</t>
  </si>
  <si>
    <t>4,85*1,75 'Přepočtené koeficientem množství</t>
  </si>
  <si>
    <t>Zakládání</t>
  </si>
  <si>
    <t>5</t>
  </si>
  <si>
    <t>271572211</t>
  </si>
  <si>
    <t>Podsyp pod základové konstrukce se zhutněním a urovnáním povrchu ze štěrkopísku netříděného</t>
  </si>
  <si>
    <t>392891615</t>
  </si>
  <si>
    <t>https://podminky.urs.cz/item/CS_URS_2022_01/271572211</t>
  </si>
  <si>
    <t>"podsyp nové ŽLB konstrukce jímky" 2,5*2,25*0,075</t>
  </si>
  <si>
    <t>Svislé a kompletní konstrukce</t>
  </si>
  <si>
    <t>6</t>
  </si>
  <si>
    <t>380326342</t>
  </si>
  <si>
    <t>Kompletní konstrukce čistíren odpadních vod, nádrží, vodojemů, kanálů z betonu železového bez výztuže a bednění pro konstrukce bílých van tř. C 30/37, tl. přes 150 do 300 mm</t>
  </si>
  <si>
    <t>-588055812</t>
  </si>
  <si>
    <t>https://podminky.urs.cz/item/CS_URS_2022_01/380326342</t>
  </si>
  <si>
    <t>"nová konstrukce jímky - dno" 2,5*2,3*0,3</t>
  </si>
  <si>
    <t>"nová konstrukce jímky - stěny" (2,5*2+1,9*2)*2,0*0,20</t>
  </si>
  <si>
    <t>"nová konstrukce technologického kanálu" 2,5*(0,585+0,40)*0,10</t>
  </si>
  <si>
    <t>7</t>
  </si>
  <si>
    <t>380356231</t>
  </si>
  <si>
    <t>Bednění kompletních konstrukcí čistíren odpadních vod, nádrží, vodojemů, kanálů konstrukcí neomítaných z betonu prostého nebo železového ploch rovinných zřízení</t>
  </si>
  <si>
    <t>m2</t>
  </si>
  <si>
    <t>2050076747</t>
  </si>
  <si>
    <t>https://podminky.urs.cz/item/CS_URS_2022_01/380356231</t>
  </si>
  <si>
    <t>"nová konstrukce jímky - stěny" (2,1*2+1,9*2)*2,0*0,20</t>
  </si>
  <si>
    <t>"nová konstrukce technologického kanálu" 2,5*0,40</t>
  </si>
  <si>
    <t>8</t>
  </si>
  <si>
    <t>380356232</t>
  </si>
  <si>
    <t>Bednění kompletních konstrukcí čistíren odpadních vod, nádrží, vodojemů, kanálů konstrukcí neomítaných z betonu prostého nebo železového ploch rovinných odstranění</t>
  </si>
  <si>
    <t>737205055</t>
  </si>
  <si>
    <t>https://podminky.urs.cz/item/CS_URS_2022_01/380356232</t>
  </si>
  <si>
    <t>9</t>
  </si>
  <si>
    <t>380361006</t>
  </si>
  <si>
    <t>Výztuž kompletních konstrukcí čistíren odpadních vod, nádrží, vodojemů, kanálů z oceli 10 505 (R) nebo BSt 500</t>
  </si>
  <si>
    <t>1348266936</t>
  </si>
  <si>
    <t>https://podminky.urs.cz/item/CS_URS_2022_01/380361006</t>
  </si>
  <si>
    <t>"konstrukce jímky a technologického kanálu - předpoklad vyztužení 110kg/m3 objemu konstrukce" 5,491*110,0/1000</t>
  </si>
  <si>
    <t>10</t>
  </si>
  <si>
    <t>386381111</t>
  </si>
  <si>
    <t>Jímka ze železového betonu s bedněním a výztuží, s hladkou cementovou omítkou 20 mm tl. na stěnách, s ozubem pro zapuštění krycí desky, s cementovým potěrem 20 mm tl. na dně, bez zakrytí, bez zemních prací a izolace při vnitřním objemu jímky (délka x šířka x výška) do 600x600x600 mm (0,216 m3)</t>
  </si>
  <si>
    <t>kus</t>
  </si>
  <si>
    <t>-475510630</t>
  </si>
  <si>
    <t>https://podminky.urs.cz/item/CS_URS_2022_01/386381111</t>
  </si>
  <si>
    <t>"nová přečerpávací jímka" 1</t>
  </si>
  <si>
    <t>11</t>
  </si>
  <si>
    <t>sbr</t>
  </si>
  <si>
    <t>Úpravy povrchů, podlahy a osazování výplní</t>
  </si>
  <si>
    <t>12</t>
  </si>
  <si>
    <t>612142012</t>
  </si>
  <si>
    <t>Potažení vnitřních ploch pletivem v ploše nebo pruzích, na plném podkladu rabicovým provizorním přichycením stěn</t>
  </si>
  <si>
    <t>-1784289999</t>
  </si>
  <si>
    <t>https://podminky.urs.cz/item/CS_URS_2022_01/612142012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</si>
  <si>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</si>
  <si>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</si>
  <si>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</si>
  <si>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820998841</t>
  </si>
  <si>
    <t>https://podminky.urs.cz/item/CS_URS_2022_01/612321141</t>
  </si>
  <si>
    <t>"nové omítky v m.č.101" (4,5*2+2,5*2)*(2,7+3,2)/2-(2,5*0,975+1,0*2,0)</t>
  </si>
  <si>
    <t>"nové omítky v m.č.102" (1,9*4+1,5*4+0,9*4)*(((3,015+3,185)/2)-2,1)-(1,9*0,975)</t>
  </si>
  <si>
    <t>"nové omítky v m.č.103" (2,2*6+1,0*2+1,4*2+0,9*2)*(((3,015+3,185)/2)-2,1)-(1,9*0,975)</t>
  </si>
  <si>
    <t>"nové omítky v m.č.104" (1,445+3,5+3,92+4,3)*(3,015+3,185)/2-(0,8*1,97)+(1,0+2,0*2)*0,2</t>
  </si>
  <si>
    <t>14</t>
  </si>
  <si>
    <t>612331121</t>
  </si>
  <si>
    <t>Omítka cementová vnitřních ploch nanášená ručně jednovrstvá, tloušťky do 10 mm hladká svislých konstrukcí stěn</t>
  </si>
  <si>
    <t>-331370855</t>
  </si>
  <si>
    <t>https://podminky.urs.cz/item/CS_URS_2022_01/612331121</t>
  </si>
  <si>
    <t>"nová podkladní omítka pod keramické obklady" 68,38</t>
  </si>
  <si>
    <t>622151001</t>
  </si>
  <si>
    <t>Penetrační nátěr vnějších pastovitých tenkovrstvých omítek akrylátový univerzální stěn</t>
  </si>
  <si>
    <t>216382020</t>
  </si>
  <si>
    <t>https://podminky.urs.cz/item/CS_URS_2022_01/622151001</t>
  </si>
  <si>
    <t>"penetrace vnější omítky - pohled čelní" 9,25*3,345-(0,9*2,0*2+8,65*0,96)+(8,65+0,96*2)*0,10</t>
  </si>
  <si>
    <t>"penetrace vnější omítky - pohled boční kolmý" 5,1*(3,345+3,05)/2-(1,2*2,0)+(1,2+2,0*2)*0,20</t>
  </si>
  <si>
    <t>"penetrace vnější omítky - pohled boční šikmý" 5,02*(3,345+3,05)/2-(1,0*2,0)</t>
  </si>
  <si>
    <t>"penetrace vnější omítky - pohled zadní" (7,45+1,0+1,5)*2,3+1,6*(3,05+2,3)/2*2</t>
  </si>
  <si>
    <t>16</t>
  </si>
  <si>
    <t>622525201</t>
  </si>
  <si>
    <t>Oprava tenkovrstvé omítky vnějších ploch silikátové, akrylátové, silikonové nebo silikonsilikátové stěn, v rozsahu opravované plochy do 10%</t>
  </si>
  <si>
    <t>-399395537</t>
  </si>
  <si>
    <t>https://podminky.urs.cz/item/CS_URS_2022_01/622525201</t>
  </si>
  <si>
    <t>"dílčí opravy fasády - pohled čelní" 9,25*3,345-(0,9*2,0*2+8,65*0,96)+(8,65+0,96*2)*0,10</t>
  </si>
  <si>
    <t>"dílčí opravy fasády - pohled boční kolmý" 5,1*(3,345+3,05)/2-(1,2*2,0)+(1,2+2,0*2)*0,20</t>
  </si>
  <si>
    <t>"dílčí opravy fasády - pohled boční šikmý" 5,02*(3,345+3,05)/2-(1,0*2,0)</t>
  </si>
  <si>
    <t>"dílčí opravy fasády - pohled zadní" (7,45+1,0+1,5)*2,3+1,6*(3,05+2,3)/2*2</t>
  </si>
  <si>
    <t>17</t>
  </si>
  <si>
    <t>622541022</t>
  </si>
  <si>
    <t>Omítka tenkovrstvá silikonsilikátová vnějších ploch probarvená bez penetrace, zatíraná (škrábaná), tloušťky 2,0 mm stěn</t>
  </si>
  <si>
    <t>760964454</t>
  </si>
  <si>
    <t>https://podminky.urs.cz/item/CS_URS_2022_01/622541022</t>
  </si>
  <si>
    <t>"vnější omítka - pohled čelní" 9,25*3,345-(0,9*2,0*2+8,65*0,96)+(8,65+0,96*2)*0,10</t>
  </si>
  <si>
    <t>"vnější omítka - pohled boční kolmý" 5,1*(3,345+3,05)/2-(1,2*2,0)+(1,2+2,0*2)*0,20</t>
  </si>
  <si>
    <t>"vnější omítka - pohled boční šikmý" 5,02*(3,345+3,05)/2-(1,0*2,0)</t>
  </si>
  <si>
    <t>"vnější omítka - pohled zadní" (7,45+1,0+1,5)*2,3+1,6*(3,05+2,3)/2*2</t>
  </si>
  <si>
    <t>18</t>
  </si>
  <si>
    <t>629995101</t>
  </si>
  <si>
    <t>Očištění vnějších ploch tlakovou vodou omytím</t>
  </si>
  <si>
    <t>1252976344</t>
  </si>
  <si>
    <t>https://podminky.urs.cz/item/CS_URS_2022_01/629995101</t>
  </si>
  <si>
    <t>"předúprava plochy fasády - pohled čelní" 9,25*3,345-(0,9*2,0*2+8,65*0,96)+(8,65+0,96*2)*0,10</t>
  </si>
  <si>
    <t>"předúprava plochy fasády - pohled boční kolmý" 5,1*(3,345+3,05)/2-(1,2*2,0)+(1,2+2,0*2)*0,20</t>
  </si>
  <si>
    <t>"předúprava plochy fasády - pohled boční šikmý" 5,02*(3,345+3,05)/2-(1,0*2,0)</t>
  </si>
  <si>
    <t>"předúprava plochy fasády - pohled zadní" (7,45+1,0+1,5)*2,3+1,6*(3,05+2,3)/2*2</t>
  </si>
  <si>
    <t>19</t>
  </si>
  <si>
    <t>631311114</t>
  </si>
  <si>
    <t>Mazanina z betonu prostého bez zvýšených nároků na prostředí tl. přes 50 do 80 mm tř. C 16/20</t>
  </si>
  <si>
    <t>-482461700</t>
  </si>
  <si>
    <t>https://podminky.urs.cz/item/CS_URS_2022_01/631311114</t>
  </si>
  <si>
    <t>"konstrukce podlahy mimo jímku a technologický kanál v m.č.101" 2,5*1,8*0,075</t>
  </si>
  <si>
    <t>20</t>
  </si>
  <si>
    <t>631311122</t>
  </si>
  <si>
    <t>Mazanina z betonu prostého bez zvýšených nároků na prostředí tl. přes 80 do 120 mm tř. C 8/10</t>
  </si>
  <si>
    <t>-462163944</t>
  </si>
  <si>
    <t>https://podminky.urs.cz/item/CS_URS_2022_01/631311122</t>
  </si>
  <si>
    <t>"podkladní beton tl.100mm nové ŽLB konstrukce jímky a technologického kanálu" 2,5*(2,25+0,65)*0,10</t>
  </si>
  <si>
    <t>"podkladní beton" 1,2*0,9*0,10</t>
  </si>
  <si>
    <t>632453411</t>
  </si>
  <si>
    <t>Potěr průmyslový samonivelační ze suchých směsí podkladní pro středně těžký provoz, tl. 5 mm</t>
  </si>
  <si>
    <t>786459358</t>
  </si>
  <si>
    <t>https://podminky.urs.cz/item/CS_URS_2022_01/632453411</t>
  </si>
  <si>
    <t>"vyrovnávací vrstva podlahy v m.č.104" 9,39</t>
  </si>
  <si>
    <t>22</t>
  </si>
  <si>
    <t>636311123</t>
  </si>
  <si>
    <t>Kladení dlažby z betonových dlaždic na sucho na terče z umělé hmoty o rozměru dlažby 50x50 cm, o výšce terče přes 70 do 100 mm</t>
  </si>
  <si>
    <t>886070233</t>
  </si>
  <si>
    <t>https://podminky.urs.cz/item/CS_URS_2022_01/636311123</t>
  </si>
  <si>
    <t>"celková plocha" 6,0</t>
  </si>
  <si>
    <t>23</t>
  </si>
  <si>
    <t>M</t>
  </si>
  <si>
    <t>59245620</t>
  </si>
  <si>
    <t>dlažba desková betonová 500x500x60mm přírodní</t>
  </si>
  <si>
    <t>-468147700</t>
  </si>
  <si>
    <t>6*1,1 'Přepočtené koeficientem množství</t>
  </si>
  <si>
    <t>24</t>
  </si>
  <si>
    <t>642942611</t>
  </si>
  <si>
    <t>Osazování zárubní nebo rámů kovových dveřních lisovaných nebo z úhelníků bez dveřních křídel na montážní pěnu, plochy otvoru do 2,5 m2</t>
  </si>
  <si>
    <t>-1472954671</t>
  </si>
  <si>
    <t>https://podminky.urs.cz/item/CS_URS_2022_01/642942611</t>
  </si>
  <si>
    <t>"montáž zárubní vnitřních dveří" 4</t>
  </si>
  <si>
    <t>"montáž dveřních rámů vchodových dveří (materiál ve specifikaci u příslušných dveří)" 4</t>
  </si>
  <si>
    <t>25</t>
  </si>
  <si>
    <t>55331431</t>
  </si>
  <si>
    <t>zárubeň jednokřídlá ocelová pro dodatečnou montáž tl stěny 75-100mm rozměru 700/1970, 2100mm</t>
  </si>
  <si>
    <t>485739974</t>
  </si>
  <si>
    <t>"zárubně pro vnitřní dveře" 4</t>
  </si>
  <si>
    <t>Ostatní konstrukce a práce, bourání</t>
  </si>
  <si>
    <t>26</t>
  </si>
  <si>
    <t>916331112</t>
  </si>
  <si>
    <t>Osazení zahradního obrubníku betonového s ložem tl. od 50 do 100 mm z betonu prostého tř. C 12/15 s boční opěrou z betonu prostého tř. C 12/15</t>
  </si>
  <si>
    <t>m</t>
  </si>
  <si>
    <t>350118559</t>
  </si>
  <si>
    <t>https://podminky.urs.cz/item/CS_URS_2022_01/916331112</t>
  </si>
  <si>
    <t>"celková délka" 7,5</t>
  </si>
  <si>
    <t>27</t>
  </si>
  <si>
    <t>59217010</t>
  </si>
  <si>
    <t>obrubník betonový zahradní přírodní šedá 500x50x150mm</t>
  </si>
  <si>
    <t>-1003513264</t>
  </si>
  <si>
    <t>28</t>
  </si>
  <si>
    <t>952901111</t>
  </si>
  <si>
    <t>Vyčištění budov nebo objektů před předáním do užívání budov bytové nebo občanské výstavby, světlé výšky podlaží do 4 m</t>
  </si>
  <si>
    <t>-1673302015</t>
  </si>
  <si>
    <t>https://podminky.urs.cz/item/CS_URS_2022_01/952901111</t>
  </si>
  <si>
    <t>"celková plocha" 11,25+6,65+7,7+9,39</t>
  </si>
  <si>
    <t>29</t>
  </si>
  <si>
    <t>953311121</t>
  </si>
  <si>
    <t>Vložky svislé do dilatačních spár z desek na bázi dřeva včetně dodání a osazení, v jakémkoliv zdivu izolační dřevocementové tl. 25 mm</t>
  </si>
  <si>
    <t>-1740107430</t>
  </si>
  <si>
    <t>https://podminky.urs.cz/item/CS_URS_2022_01/953311121</t>
  </si>
  <si>
    <t>"dilatace boku technologického kanálu" 2,5*0,45</t>
  </si>
  <si>
    <t>30</t>
  </si>
  <si>
    <t>953943211</t>
  </si>
  <si>
    <t>Osazování drobných kovových předmětů kotvených do stěny hasicího přístroje</t>
  </si>
  <si>
    <t>1688646565</t>
  </si>
  <si>
    <t>https://podminky.urs.cz/item/CS_URS_2022_01/953943211</t>
  </si>
  <si>
    <t>31</t>
  </si>
  <si>
    <t>44932114</t>
  </si>
  <si>
    <t>přístroj hasicí ruční práškový PG 6 LE</t>
  </si>
  <si>
    <t>631868474</t>
  </si>
  <si>
    <t>"dle PBŘ" 2</t>
  </si>
  <si>
    <t>94</t>
  </si>
  <si>
    <t>Lešení a stavební výtahy</t>
  </si>
  <si>
    <t>32</t>
  </si>
  <si>
    <t>941111111</t>
  </si>
  <si>
    <t>Montáž lešení řadového trubkového lehkého pracovního s podlahami s provozním zatížením tř. 3 do 200 kg/m2 šířky tř. W06 od 0,6 do 0,9 m, výšky do 10 m</t>
  </si>
  <si>
    <t>-1584382484</t>
  </si>
  <si>
    <t>https://podminky.urs.cz/item/CS_URS_2022_01/941111111</t>
  </si>
  <si>
    <t>"lešení pro úpravu fasády" 115,0</t>
  </si>
  <si>
    <t>33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</si>
  <si>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</si>
  <si>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</si>
  <si>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-419343140</t>
  </si>
  <si>
    <t>https://podminky.urs.cz/item/CS_URS_2022_01/941111211</t>
  </si>
  <si>
    <t>115*20 'Přepočtené koeficientem množství</t>
  </si>
  <si>
    <t>34</t>
  </si>
  <si>
    <t>941111811</t>
  </si>
  <si>
    <t>Demontáž lešení řadového trubkového lehkého pracovního s podlahami s provozním zatížením tř. 3 do 200 kg/m2 šířky tř. W06 od 0,6 do 0,9 m, výšky do 10 m</t>
  </si>
  <si>
    <t>1147509888</t>
  </si>
  <si>
    <t>https://podminky.urs.cz/item/CS_URS_2022_01/941111811</t>
  </si>
  <si>
    <t>35</t>
  </si>
  <si>
    <t>949101111</t>
  </si>
  <si>
    <t>Lešení pomocné pracovní pro objekty pozemních staveb pro zatížení do 150 kg/m2, o výšce lešeňové podlahy do 1,9 m</t>
  </si>
  <si>
    <t>1548038064</t>
  </si>
  <si>
    <t>https://podminky.urs.cz/item/CS_URS_2022_01/949101111</t>
  </si>
  <si>
    <t>"lešení pro nespecifikované konstrukce a práce" 50,0</t>
  </si>
  <si>
    <t>36</t>
  </si>
  <si>
    <t>949101112</t>
  </si>
  <si>
    <t>Lešení pomocné pracovní pro objekty pozemních staveb pro zatížení do 150 kg/m2, o výšce lešeňové podlahy přes 1,9 do 3,5 m</t>
  </si>
  <si>
    <t>231230450</t>
  </si>
  <si>
    <t>https://podminky.urs.cz/item/CS_URS_2022_01/949101112</t>
  </si>
  <si>
    <t>"lešení pro vnitřní úpravy" 11,25+6,65+7,7+9,39</t>
  </si>
  <si>
    <t>96</t>
  </si>
  <si>
    <t>Bourání konstrukcí</t>
  </si>
  <si>
    <t>37</t>
  </si>
  <si>
    <t>965042141</t>
  </si>
  <si>
    <t>Bourání mazanin betonových nebo z litého asfaltu tl. do 100 mm, plochy přes 4 m2</t>
  </si>
  <si>
    <t>-965784229</t>
  </si>
  <si>
    <t>https://podminky.urs.cz/item/CS_URS_2022_01/965042141</t>
  </si>
  <si>
    <t>"odstranění části podlahy v m.č.101" 2,5*1,8*0,125</t>
  </si>
  <si>
    <t>38</t>
  </si>
  <si>
    <t>965081213</t>
  </si>
  <si>
    <t>Bourání podlah z dlaždic bez podkladního lože nebo mazaniny, s jakoukoliv výplní spár keramických nebo xylolitových tl. do 10 mm, plochy přes 1 m2</t>
  </si>
  <si>
    <t>598288995</t>
  </si>
  <si>
    <t>https://podminky.urs.cz/item/CS_URS_2022_01/965081213</t>
  </si>
  <si>
    <t>"celková plocha" 6,65+7,7</t>
  </si>
  <si>
    <t>39</t>
  </si>
  <si>
    <t>968062377</t>
  </si>
  <si>
    <t>Vybourání dřevěných rámů oken s křídly, dveřních zárubní, vrat, stěn, ostění nebo obkladů rámů oken s křídly zdvojených, plochy přes 4 m2</t>
  </si>
  <si>
    <t>-294216732</t>
  </si>
  <si>
    <t>https://podminky.urs.cz/item/CS_URS_2022_01/968062377</t>
  </si>
  <si>
    <t>"vybourání stávajících oken" (8,65+4,25)*0,975</t>
  </si>
  <si>
    <t>40</t>
  </si>
  <si>
    <t>968072455</t>
  </si>
  <si>
    <t>Vybourání kovových rámů oken s křídly, dveřních zárubní, vrat, stěn, ostění nebo obkladů dveřních zárubní, plochy do 2 m2</t>
  </si>
  <si>
    <t>-87435225</t>
  </si>
  <si>
    <t>https://podminky.urs.cz/item/CS_URS_2022_01/968072455</t>
  </si>
  <si>
    <t>"vybourání stávajících zárubní" 0,6*1,97*3+0,7*1,97*3+0,8*1,97+1,0*2,0</t>
  </si>
  <si>
    <t>41</t>
  </si>
  <si>
    <t>978013191</t>
  </si>
  <si>
    <t>Otlučení vápenných nebo vápenocementových omítek vnitřních ploch stěn s vyškrabáním spar, s očištěním zdiva, v rozsahu přes 50 do 100 %</t>
  </si>
  <si>
    <t>-1610375233</t>
  </si>
  <si>
    <t>https://podminky.urs.cz/item/CS_URS_2022_01/978013191</t>
  </si>
  <si>
    <t>"otlučení vnitřních omítek v m.č.101" (4,5*2+2,5*2)*(2,7+3,2)/2-(2,5*0,975+1,0*2,0)</t>
  </si>
  <si>
    <t>"otlučení vnitřních omítek v m.č.102" (1,9*4+1,5*4+0,9*4)*(((3,015+3,185)/2)-2,1)-(1,9*0,975)</t>
  </si>
  <si>
    <t>"otlučení vnitřních omítek v m.č.103" (2,2*6+1,0*2+1,4*2+0,9*2)*(((3,015+3,185)/2)-2,1)-(1,9*0,975)</t>
  </si>
  <si>
    <t>"otlučení vnitřních omítek v m.č.104" (1,445+3,5+3,92+4,3)*(3,015+3,185)/2-(0,8*1,97)+(1,0+2,0*2)*0,2</t>
  </si>
  <si>
    <t>42</t>
  </si>
  <si>
    <t>978035111</t>
  </si>
  <si>
    <t>Odstranění tenkovrstvých omítek nebo štuku tloušťky do 2 mm obroušením, rozsahu do 10%</t>
  </si>
  <si>
    <t>717534993</t>
  </si>
  <si>
    <t>https://podminky.urs.cz/item/CS_URS_2022_01/978035111</t>
  </si>
  <si>
    <t>43</t>
  </si>
  <si>
    <t>978059541</t>
  </si>
  <si>
    <t>Odsekání obkladů stěn včetně otlučení podkladní omítky až na zdivo z obkládaček vnitřních, z jakýchkoliv materiálů, plochy přes 1 m2</t>
  </si>
  <si>
    <t>-987268330</t>
  </si>
  <si>
    <t>https://podminky.urs.cz/item/CS_URS_2022_01/978059541</t>
  </si>
  <si>
    <t>"odstranění keramických obkladů - m.č.102" (1,9*4+1,5*4+0,9*4-0,6*2-0,7)*2,1+0,2*2,0*2</t>
  </si>
  <si>
    <t>"odstranění keramických obkladů - m.č.103" (2,2*6+1,0*2+1,4*2+0,9*2-0,6*2-0,7*3)*2,1+0,2*2,0*2</t>
  </si>
  <si>
    <t>44</t>
  </si>
  <si>
    <t>978059641</t>
  </si>
  <si>
    <t>Odsekání obkladů stěn včetně otlučení podkladní omítky až na zdivo z obkládaček vnějších, z jakýchkoliv materiálů, plochy přes 1 m2</t>
  </si>
  <si>
    <t>-1563445792</t>
  </si>
  <si>
    <t>https://podminky.urs.cz/item/CS_URS_2022_01/978059641</t>
  </si>
  <si>
    <t>"odsekání soklového obkladu fasády" (9,25+5,1+1,85+1,6+1,0+7,45+1,85+5,02-0,9*2-1,0-1,2)*0,25</t>
  </si>
  <si>
    <t>45</t>
  </si>
  <si>
    <t>981511114</t>
  </si>
  <si>
    <t>Demolice konstrukcí objektů postupným rozebíráním konstrukcí ze železobetonu</t>
  </si>
  <si>
    <t>198448547</t>
  </si>
  <si>
    <t>https://podminky.urs.cz/item/CS_URS_2022_01/981511114</t>
  </si>
  <si>
    <t>"odstranění stávající konstrukce technologické jímky v m.č.101" 7,65</t>
  </si>
  <si>
    <t>46</t>
  </si>
  <si>
    <t>712300843</t>
  </si>
  <si>
    <t>Ostatní práce při odstranění povlakové krytiny střech plochých do 10° zbytkového asfaltového pásu odsekáním</t>
  </si>
  <si>
    <t>394820165</t>
  </si>
  <si>
    <t>https://podminky.urs.cz/item/CS_URS_2022_01/712300843</t>
  </si>
  <si>
    <t>"předúprava plochy pro nové střešní souvrství" 3,4*5,755+9,05*0,805+(9,05+6,26)/2*3,95</t>
  </si>
  <si>
    <t>47</t>
  </si>
  <si>
    <t>712340833</t>
  </si>
  <si>
    <t>Odstranění povlakové krytiny střech plochých do 10° z přitavených pásů NAIP v plné ploše třívrstvé</t>
  </si>
  <si>
    <t>1442918596</t>
  </si>
  <si>
    <t>https://podminky.urs.cz/item/CS_URS_2022_01/712340833</t>
  </si>
  <si>
    <t>"odstranění povlakové krytiny" 3,4*5,755+9,05*0,805+(9,05+6,26)/2*3,95</t>
  </si>
  <si>
    <t>48</t>
  </si>
  <si>
    <t>725110814</t>
  </si>
  <si>
    <t>Demontáž klozetů odsávacích nebo kombinačních</t>
  </si>
  <si>
    <t>1095644276</t>
  </si>
  <si>
    <t>https://podminky.urs.cz/item/CS_URS_2022_01/725110814</t>
  </si>
  <si>
    <t>"celkový počet" 3</t>
  </si>
  <si>
    <t>49</t>
  </si>
  <si>
    <t>725122817</t>
  </si>
  <si>
    <t>Demontáž pisoárů bez nádrže s rohovým ventilem s 1 záchodkem</t>
  </si>
  <si>
    <t>1724821160</t>
  </si>
  <si>
    <t>https://podminky.urs.cz/item/CS_URS_2022_01/725122817</t>
  </si>
  <si>
    <t>"celkový počet" 2</t>
  </si>
  <si>
    <t>50</t>
  </si>
  <si>
    <t>725210821</t>
  </si>
  <si>
    <t>Demontáž umyvadel bez výtokových armatur umyvadel</t>
  </si>
  <si>
    <t>1653407374</t>
  </si>
  <si>
    <t>https://podminky.urs.cz/item/CS_URS_2022_01/725210821</t>
  </si>
  <si>
    <t>51</t>
  </si>
  <si>
    <t>725810811</t>
  </si>
  <si>
    <t>Demontáž výtokových ventilů nástěnných</t>
  </si>
  <si>
    <t>-2048417005</t>
  </si>
  <si>
    <t>https://podminky.urs.cz/item/CS_URS_2022_01/725810811</t>
  </si>
  <si>
    <t>"celkový počet" 9</t>
  </si>
  <si>
    <t>52</t>
  </si>
  <si>
    <t>725820802</t>
  </si>
  <si>
    <t>Demontáž baterií stojánkových do 1 otvoru</t>
  </si>
  <si>
    <t>-2036573131</t>
  </si>
  <si>
    <t>https://podminky.urs.cz/item/CS_URS_2022_01/725820802</t>
  </si>
  <si>
    <t>53</t>
  </si>
  <si>
    <t>762341832</t>
  </si>
  <si>
    <t>Demontáž bednění a laťování bednění střech rovných, obloukových, sklonu do 60° se všemi nadstřešními konstrukcemi z desek tvrdých (cementotřískových, dřevoštěpkových apod.)</t>
  </si>
  <si>
    <t>-1348257114</t>
  </si>
  <si>
    <t>https://podminky.urs.cz/item/CS_URS_2022_01/762341832</t>
  </si>
  <si>
    <t>"oprava bednění střechy v rosahu 25% plochy" 14,5</t>
  </si>
  <si>
    <t>54</t>
  </si>
  <si>
    <t>763131821</t>
  </si>
  <si>
    <t>Demontáž podhledu nebo samostatného požárního předělu ze sádrokartonových desek s nosnou konstrukcí dvouvrstvou z ocelových profilů, opláštění jednoduché</t>
  </si>
  <si>
    <t>1868307190</t>
  </si>
  <si>
    <t>https://podminky.urs.cz/item/CS_URS_2022_01/763131821</t>
  </si>
  <si>
    <t>"celková plocha" 36,5</t>
  </si>
  <si>
    <t>55</t>
  </si>
  <si>
    <t>764002801</t>
  </si>
  <si>
    <t>Demontáž klempířských konstrukcí závětrné lišty do suti</t>
  </si>
  <si>
    <t>771455926</t>
  </si>
  <si>
    <t>https://podminky.urs.cz/item/CS_URS_2022_01/764002801</t>
  </si>
  <si>
    <t>"celková délka" 5,755+9,66+4,835+0,805+1,0</t>
  </si>
  <si>
    <t>56</t>
  </si>
  <si>
    <t>764002811</t>
  </si>
  <si>
    <t>Demontáž klempířských konstrukcí okapového plechu do suti, v krytině povlakové</t>
  </si>
  <si>
    <t>745022888</t>
  </si>
  <si>
    <t>https://podminky.urs.cz/item/CS_URS_2022_01/764002811</t>
  </si>
  <si>
    <t>"celková délka" 3,4+9,05</t>
  </si>
  <si>
    <t>57</t>
  </si>
  <si>
    <t>764002851</t>
  </si>
  <si>
    <t>Demontáž klempířských konstrukcí oplechování parapetů do suti</t>
  </si>
  <si>
    <t>-17541636</t>
  </si>
  <si>
    <t>https://podminky.urs.cz/item/CS_URS_2022_01/764002851</t>
  </si>
  <si>
    <t>"celková délka" 8,65+4,25</t>
  </si>
  <si>
    <t>58</t>
  </si>
  <si>
    <t>764004801</t>
  </si>
  <si>
    <t>Demontáž klempířských konstrukcí žlabu podokapního do suti</t>
  </si>
  <si>
    <t>-21493530</t>
  </si>
  <si>
    <t>https://podminky.urs.cz/item/CS_URS_2022_01/764004801</t>
  </si>
  <si>
    <t>59</t>
  </si>
  <si>
    <t>764004861</t>
  </si>
  <si>
    <t>Demontáž klempířských konstrukcí svodu do suti</t>
  </si>
  <si>
    <t>974710452</t>
  </si>
  <si>
    <t>https://podminky.urs.cz/item/CS_URS_2022_01/764004861</t>
  </si>
  <si>
    <t>"celková délka" 3,25*2</t>
  </si>
  <si>
    <t>60</t>
  </si>
  <si>
    <t>783906859</t>
  </si>
  <si>
    <t>Odstranění nátěrů z betonových podlah oškrábáním</t>
  </si>
  <si>
    <t>-121784004</t>
  </si>
  <si>
    <t>https://podminky.urs.cz/item/CS_URS_2022_01/783906859</t>
  </si>
  <si>
    <t>"celková plocha" 11,25+9,39</t>
  </si>
  <si>
    <t>61</t>
  </si>
  <si>
    <t>787600801</t>
  </si>
  <si>
    <t>Vysklívání oken a dveří skla plochého, plochy do 1 m2</t>
  </si>
  <si>
    <t>1946066420</t>
  </si>
  <si>
    <t>https://podminky.urs.cz/item/CS_URS_2022_01/787600801</t>
  </si>
  <si>
    <t>997</t>
  </si>
  <si>
    <t>Přesun sutě</t>
  </si>
  <si>
    <t>62</t>
  </si>
  <si>
    <t>997013111</t>
  </si>
  <si>
    <t>Vnitrostaveništní doprava suti a vybouraných hmot vodorovně do 50 m svisle s použitím mechanizace pro budovy a haly výšky do 6 m</t>
  </si>
  <si>
    <t>-1494646971</t>
  </si>
  <si>
    <t>https://podminky.urs.cz/item/CS_URS_2022_01/997013111</t>
  </si>
  <si>
    <t>63</t>
  </si>
  <si>
    <t>997013501</t>
  </si>
  <si>
    <t>Odvoz suti a vybouraných hmot na skládku nebo meziskládku se složením, na vzdálenost do 1 km</t>
  </si>
  <si>
    <t>1643192512</t>
  </si>
  <si>
    <t>https://podminky.urs.cz/item/CS_URS_2022_01/997013501</t>
  </si>
  <si>
    <t>64</t>
  </si>
  <si>
    <t>997013509</t>
  </si>
  <si>
    <t>Odvoz suti a vybouraných hmot na skládku nebo meziskládku se složením, na vzdálenost Příplatek k ceně za každý další i započatý 1 km přes 1 km</t>
  </si>
  <si>
    <t>-817870951</t>
  </si>
  <si>
    <t>https://podminky.urs.cz/item/CS_URS_2022_01/997013509</t>
  </si>
  <si>
    <t>P</t>
  </si>
  <si>
    <t>Poznámka k položce:_x000D_
Předpokládaná odvozová vzdálenost 6km.</t>
  </si>
  <si>
    <t>34,401*5 'Přepočtené koeficientem množství</t>
  </si>
  <si>
    <t>65</t>
  </si>
  <si>
    <t>997013601</t>
  </si>
  <si>
    <t>Poplatek za uložení stavebního odpadu na skládce (skládkovné) z prostého betonu zatříděného do Katalogu odpadů pod kódem 17 01 01</t>
  </si>
  <si>
    <t>-1896481107</t>
  </si>
  <si>
    <t>https://podminky.urs.cz/item/CS_URS_2022_01/997013601</t>
  </si>
  <si>
    <t>66</t>
  </si>
  <si>
    <t>997013602</t>
  </si>
  <si>
    <t>Poplatek za uložení stavebního odpadu na skládce (skládkovné) z armovaného betonu zatříděného do Katalogu odpadů pod kódem 17 01 01</t>
  </si>
  <si>
    <t>925530492</t>
  </si>
  <si>
    <t>https://podminky.urs.cz/item/CS_URS_2022_01/997013602</t>
  </si>
  <si>
    <t>67</t>
  </si>
  <si>
    <t>997013607</t>
  </si>
  <si>
    <t>Poplatek za uložení stavebního odpadu na skládce (skládkovné) z tašek a keramických výrobků zatříděného do Katalogu odpadů pod kódem 17 01 03</t>
  </si>
  <si>
    <t>-1928297059</t>
  </si>
  <si>
    <t>https://podminky.urs.cz/item/CS_URS_2022_01/997013607</t>
  </si>
  <si>
    <t>68</t>
  </si>
  <si>
    <t>997013631</t>
  </si>
  <si>
    <t>Poplatek za uložení stavebního odpadu na skládce (skládkovné) směsného stavebního a demoličního zatříděného do Katalogu odpadů pod kódem 17 09 04</t>
  </si>
  <si>
    <t>-2049897002</t>
  </si>
  <si>
    <t>https://podminky.urs.cz/item/CS_URS_2022_01/997013631</t>
  </si>
  <si>
    <t>69</t>
  </si>
  <si>
    <t>997013804</t>
  </si>
  <si>
    <t>Poplatek za uložení stavebního odpadu na skládce (skládkovné) ze skla zatříděného do Katalogu odpadů pod kódem 17 02 02</t>
  </si>
  <si>
    <t>-1223376413</t>
  </si>
  <si>
    <t>https://podminky.urs.cz/item/CS_URS_2022_01/997013804</t>
  </si>
  <si>
    <t>70</t>
  </si>
  <si>
    <t>997013811</t>
  </si>
  <si>
    <t>Poplatek za uložení stavebního odpadu na skládce (skládkovné) dřevěného zatříděného do Katalogu odpadů pod kódem 17 02 01</t>
  </si>
  <si>
    <t>1795066855</t>
  </si>
  <si>
    <t>https://podminky.urs.cz/item/CS_URS_2022_01/997013811</t>
  </si>
  <si>
    <t>71</t>
  </si>
  <si>
    <t>997013812</t>
  </si>
  <si>
    <t>Poplatek za uložení stavebního odpadu na skládce (skládkovné) z materiálů na bázi sádry zatříděného do Katalogu odpadů pod kódem 17 08 02</t>
  </si>
  <si>
    <t>495545865</t>
  </si>
  <si>
    <t>https://podminky.urs.cz/item/CS_URS_2022_01/997013812</t>
  </si>
  <si>
    <t>72</t>
  </si>
  <si>
    <t>997013814</t>
  </si>
  <si>
    <t>Poplatek za uložení stavebního odpadu na skládce (skládkovné) z izolačních materiálů zatříděného do Katalogu odpadů pod kódem 17 06 04</t>
  </si>
  <si>
    <t>-1670557578</t>
  </si>
  <si>
    <t>https://podminky.urs.cz/item/CS_URS_2022_01/997013814</t>
  </si>
  <si>
    <t>998</t>
  </si>
  <si>
    <t>Přesun hmot</t>
  </si>
  <si>
    <t>73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</si>
  <si>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</si>
  <si>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</si>
  <si>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1293132522</t>
  </si>
  <si>
    <t>https://podminky.urs.cz/item/CS_URS_2022_01/998011001</t>
  </si>
  <si>
    <t>PSV</t>
  </si>
  <si>
    <t>Práce a dodávky PSV</t>
  </si>
  <si>
    <t>711</t>
  </si>
  <si>
    <t>Izolace proti vodě, vlhkosti a plynům</t>
  </si>
  <si>
    <t>74</t>
  </si>
  <si>
    <t>711111001</t>
  </si>
  <si>
    <t>Provedení izolace proti zemní vlhkosti natěradly a tmely za studena na ploše vodorovné V nátěrem penetračním</t>
  </si>
  <si>
    <t>-1382461473</t>
  </si>
  <si>
    <t>https://podminky.urs.cz/item/CS_URS_2022_01/711111001</t>
  </si>
  <si>
    <t>"vodorovná hydroizolace v m.č.101" 11,25</t>
  </si>
  <si>
    <t>75</t>
  </si>
  <si>
    <t>11163150</t>
  </si>
  <si>
    <t>lak penetrační asfaltový</t>
  </si>
  <si>
    <t>-828935040</t>
  </si>
  <si>
    <t>11,25*0,00033 'Přepočtené koeficientem množství</t>
  </si>
  <si>
    <t>76</t>
  </si>
  <si>
    <t>711112001</t>
  </si>
  <si>
    <t>Provedení izolace proti zemní vlhkosti natěradly a tmely za studena na ploše svislé S nátěrem penetračním</t>
  </si>
  <si>
    <t>-1057713425</t>
  </si>
  <si>
    <t>https://podminky.urs.cz/item/CS_URS_2022_01/711112001</t>
  </si>
  <si>
    <t>"svislá hydroizolace jímky a technologického kanálu" (2,5+2,3*2)*2,4+2,5*1,8+(2,5+0,6*2)*0,45</t>
  </si>
  <si>
    <t>77</t>
  </si>
  <si>
    <t>-1724695992</t>
  </si>
  <si>
    <t>23,205*0,00034 'Přepočtené koeficientem množství</t>
  </si>
  <si>
    <t>78</t>
  </si>
  <si>
    <t>711141559</t>
  </si>
  <si>
    <t>Provedení izolace proti zemní vlhkosti pásy přitavením NAIP na ploše vodorovné V</t>
  </si>
  <si>
    <t>1949765259</t>
  </si>
  <si>
    <t>https://podminky.urs.cz/item/CS_URS_2022_01/711141559</t>
  </si>
  <si>
    <t>"vodorovná hydroizolace v m.č.101 - 2 vrstvy" 11,25*2</t>
  </si>
  <si>
    <t>79</t>
  </si>
  <si>
    <t>62853004</t>
  </si>
  <si>
    <t>pás asfaltový natavitelný modifikovaný SBS tl 4,0mm s vložkou ze skleněné tkaniny a spalitelnou PE fólií nebo jemnozrnným minerálním posypem na horním povrchu</t>
  </si>
  <si>
    <t>1905202785</t>
  </si>
  <si>
    <t>11,25*1,1655 'Přepočtené koeficientem množství</t>
  </si>
  <si>
    <t>80</t>
  </si>
  <si>
    <t>62855001</t>
  </si>
  <si>
    <t>pás asfaltový natavitelný modifikovaný SBS tl 4,0mm s vložkou z polyesterové rohože a spalitelnou PE fólií nebo jemnozrnným minerálním posypem na horním povrchu</t>
  </si>
  <si>
    <t>-1852535963</t>
  </si>
  <si>
    <t>81</t>
  </si>
  <si>
    <t>711142559</t>
  </si>
  <si>
    <t>Provedení izolace proti zemní vlhkosti pásy přitavením NAIP na ploše svislé S</t>
  </si>
  <si>
    <t>-1340392247</t>
  </si>
  <si>
    <t>https://podminky.urs.cz/item/CS_URS_2022_01/711142559</t>
  </si>
  <si>
    <t>"svislá hydroizolace jímky a technologického kanálu - 2 vrstvy" ((2,5+2,3*2)*2,4+2,5*1,8+(2,5+0,6*2)*0,45)*2</t>
  </si>
  <si>
    <t>82</t>
  </si>
  <si>
    <t>-1478452721</t>
  </si>
  <si>
    <t>23,205*1,1655 'Přepočtené koeficientem množství</t>
  </si>
  <si>
    <t>83</t>
  </si>
  <si>
    <t>-1835373668</t>
  </si>
  <si>
    <t>84</t>
  </si>
  <si>
    <t>711161212</t>
  </si>
  <si>
    <t>Izolace proti zemní vlhkosti a beztlakové vodě nopovými fóliemi na ploše svislé S vrstva ochranná, odvětrávací a drenážní výška nopku 8,0 mm, tl. fólie do 0,6 mm</t>
  </si>
  <si>
    <t>-319067011</t>
  </si>
  <si>
    <t>https://podminky.urs.cz/item/CS_URS_2022_01/711161212</t>
  </si>
  <si>
    <t>"ochrana svislé hydroizolace jímky" 2,5*1,75</t>
  </si>
  <si>
    <t>85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</si>
  <si>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</si>
  <si>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</si>
  <si>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</si>
  <si>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1811648167</t>
  </si>
  <si>
    <t>https://podminky.urs.cz/item/CS_URS_2022_01/998711201</t>
  </si>
  <si>
    <t>712</t>
  </si>
  <si>
    <t>Povlakové krytiny</t>
  </si>
  <si>
    <t>86</t>
  </si>
  <si>
    <t>712311101</t>
  </si>
  <si>
    <t>Provedení povlakové krytiny střech plochých do 10° natěradly a tmely za studena nátěrem lakem penetračním nebo asfaltovým</t>
  </si>
  <si>
    <t>1531237701</t>
  </si>
  <si>
    <t>https://podminky.urs.cz/item/CS_URS_2022_01/712311101</t>
  </si>
  <si>
    <t>"nové střešní souvrství" 3,4*5,755+9,05*0,805+(9,05+6,26)/2*3,95</t>
  </si>
  <si>
    <t>87</t>
  </si>
  <si>
    <t>-2108296300</t>
  </si>
  <si>
    <t>57,09*0,00032 'Přepočtené koeficientem množství</t>
  </si>
  <si>
    <t>88</t>
  </si>
  <si>
    <t>712341559</t>
  </si>
  <si>
    <t>Provedení povlakové krytiny střech plochých do 10° pásy přitavením NAIP v plné ploše</t>
  </si>
  <si>
    <t>-8228287</t>
  </si>
  <si>
    <t>https://podminky.urs.cz/item/CS_URS_2022_01/712341559</t>
  </si>
  <si>
    <t>"nové střešní souvrství - 2 vrstvy asfaltových pásů" (3,4*5,755+9,05*0,805+(9,05+6,26)/2*3,95)*2</t>
  </si>
  <si>
    <t>89</t>
  </si>
  <si>
    <t>1507701799</t>
  </si>
  <si>
    <t>57,09*1,1655 'Přepočtené koeficientem množství</t>
  </si>
  <si>
    <t>90</t>
  </si>
  <si>
    <t>364381874</t>
  </si>
  <si>
    <t>91</t>
  </si>
  <si>
    <t>998712201</t>
  </si>
  <si>
    <t>Přesun hmot pro povlakové krytiny stanovený procentní sazbou (%) z ceny vodorovná dopravní vzdálenost do 50 m v objektech výšky do 6 m</t>
  </si>
  <si>
    <t>-1706305731</t>
  </si>
  <si>
    <t>https://podminky.urs.cz/item/CS_URS_2022_01/998712201</t>
  </si>
  <si>
    <t>721</t>
  </si>
  <si>
    <t>Zdravotechnika - vnitřní kanalizace</t>
  </si>
  <si>
    <t>92</t>
  </si>
  <si>
    <t>721173401</t>
  </si>
  <si>
    <t>Potrubí z trub PVC SN4 svodné (ležaté) DN 110</t>
  </si>
  <si>
    <t>1562568506</t>
  </si>
  <si>
    <t>https://podminky.urs.cz/item/CS_URS_2022_01/721173401</t>
  </si>
  <si>
    <t>"celková délka" 2,2</t>
  </si>
  <si>
    <t>93</t>
  </si>
  <si>
    <t>721173403</t>
  </si>
  <si>
    <t>Potrubí z trub PVC SN4 svodné (ležaté) DN 160</t>
  </si>
  <si>
    <t>-1511573244</t>
  </si>
  <si>
    <t>https://podminky.urs.cz/item/CS_URS_2022_01/721173403</t>
  </si>
  <si>
    <t>"celková délka" 5,5</t>
  </si>
  <si>
    <t>721173706</t>
  </si>
  <si>
    <t>Potrubí z trub polyetylenových svařované odpadní (svislé) DN 100</t>
  </si>
  <si>
    <t>-1356138539</t>
  </si>
  <si>
    <t>https://podminky.urs.cz/item/CS_URS_2022_01/721173706</t>
  </si>
  <si>
    <t>"celková délka" 3,3</t>
  </si>
  <si>
    <t>95</t>
  </si>
  <si>
    <t>721173722</t>
  </si>
  <si>
    <t>Potrubí z trub polyetylenových svařované připojovací DN 40</t>
  </si>
  <si>
    <t>-973633232</t>
  </si>
  <si>
    <t>https://podminky.urs.cz/item/CS_URS_2022_01/721173722</t>
  </si>
  <si>
    <t>"celková délka" 15,6</t>
  </si>
  <si>
    <t>721173723</t>
  </si>
  <si>
    <t>Potrubí z trub polyetylenových svařované připojovací DN 50</t>
  </si>
  <si>
    <t>1537043700</t>
  </si>
  <si>
    <t>https://podminky.urs.cz/item/CS_URS_2022_01/721173723</t>
  </si>
  <si>
    <t>"celková délka" 7,0</t>
  </si>
  <si>
    <t>97</t>
  </si>
  <si>
    <t>721273153</t>
  </si>
  <si>
    <t>Ventilační hlavice z polypropylenu (PP) DN 110</t>
  </si>
  <si>
    <t>-528413936</t>
  </si>
  <si>
    <t>https://podminky.urs.cz/item/CS_URS_2022_01/721273153</t>
  </si>
  <si>
    <t>"celkový počet" 1</t>
  </si>
  <si>
    <t>98</t>
  </si>
  <si>
    <t>721290111</t>
  </si>
  <si>
    <t>Zkouška těsnosti kanalizace v objektech vodou do DN 125</t>
  </si>
  <si>
    <t>-18256557</t>
  </si>
  <si>
    <t>https://podminky.urs.cz/item/CS_URS_2022_01/721290111</t>
  </si>
  <si>
    <t>99</t>
  </si>
  <si>
    <t>721290112</t>
  </si>
  <si>
    <t>Zkouška těsnosti kanalizace v objektech vodou DN 150 nebo DN 200</t>
  </si>
  <si>
    <t>1079968724</t>
  </si>
  <si>
    <t>https://podminky.urs.cz/item/CS_URS_2022_01/721290112</t>
  </si>
  <si>
    <t>100</t>
  </si>
  <si>
    <t>Stav.příp.721</t>
  </si>
  <si>
    <t>Stavební přípomoce pro vnitřní kanalizaci</t>
  </si>
  <si>
    <t>-2040043380</t>
  </si>
  <si>
    <t>Poznámka k položce:_x000D_
Položka obsahuje náklady na vybourání stávajících konstrukcí v rozsahu nezbytném pro řádné provedení rozvodu vnitřní kanalizace (prostupy, niky, drážky, rýhy apod.) včetně uvedení dotčených konstrukcí do původního stavu a likvidace vybouraných hmot. Dále obsahuje náklady na zemní práce uvnitř objektu.</t>
  </si>
  <si>
    <t>101</t>
  </si>
  <si>
    <t>998721201</t>
  </si>
  <si>
    <t>Přesun hmot pro vnitřní kanalizace stanovený procentní sazbou (%) z ceny vodorovná dopravní vzdálenost do 50 m v objektech výšky do 6 m</t>
  </si>
  <si>
    <t>-1013279689</t>
  </si>
  <si>
    <t>https://podminky.urs.cz/item/CS_URS_2022_01/998721201</t>
  </si>
  <si>
    <t>722</t>
  </si>
  <si>
    <t>Zdravotechnika - vnitřní vodovod</t>
  </si>
  <si>
    <t>102</t>
  </si>
  <si>
    <t>722174002</t>
  </si>
  <si>
    <t>Potrubí z plastových trubek z polypropylenu PPR svařovaných polyfúzně PN 16 (SDR 7,4) D 20 x 2,8</t>
  </si>
  <si>
    <t>139364266</t>
  </si>
  <si>
    <t>https://podminky.urs.cz/item/CS_URS_2022_01/722174002</t>
  </si>
  <si>
    <t>"celková délka" 18,0</t>
  </si>
  <si>
    <t>103</t>
  </si>
  <si>
    <t>722174003</t>
  </si>
  <si>
    <t>Potrubí z plastových trubek z polypropylenu PPR svařovaných polyfúzně PN 16 (SDR 7,4) D 25 x 3,5</t>
  </si>
  <si>
    <t>1084270592</t>
  </si>
  <si>
    <t>https://podminky.urs.cz/item/CS_URS_2022_01/722174003</t>
  </si>
  <si>
    <t>"celková délka" 11,0</t>
  </si>
  <si>
    <t>104</t>
  </si>
  <si>
    <t>722181231</t>
  </si>
  <si>
    <t>Ochrana potrubí termoizolačními trubicemi z pěnového polyetylenu PE přilepenými v příčných a podélných spojích, tloušťky izolace přes 9 do 13 mm, vnitřního průměru izolace DN do 22 mm</t>
  </si>
  <si>
    <t>-483783938</t>
  </si>
  <si>
    <t>https://podminky.urs.cz/item/CS_URS_2022_01/722181231</t>
  </si>
  <si>
    <t>105</t>
  </si>
  <si>
    <t>722181232</t>
  </si>
  <si>
    <t>Ochrana potrubí termoizolačními trubicemi z pěnového polyetylenu PE přilepenými v příčných a podélných spojích, tloušťky izolace přes 9 do 13 mm, vnitřního průměru izolace DN přes 22 do 45 mm</t>
  </si>
  <si>
    <t>-198204845</t>
  </si>
  <si>
    <t>https://podminky.urs.cz/item/CS_URS_2022_01/722181232</t>
  </si>
  <si>
    <t>106</t>
  </si>
  <si>
    <t>722220111</t>
  </si>
  <si>
    <t>Armatury s jedním závitem nástěnky pro výtokový ventil G 1/2"</t>
  </si>
  <si>
    <t>-2075310527</t>
  </si>
  <si>
    <t>https://podminky.urs.cz/item/CS_URS_2022_01/722220111</t>
  </si>
  <si>
    <t>"celkový počet" 7</t>
  </si>
  <si>
    <t>107</t>
  </si>
  <si>
    <t>722220231</t>
  </si>
  <si>
    <t>Armatury s jedním závitem přechodové tvarovky PPR, PN 20 (SDR 6) s kovovým závitem vnitřním přechodky dGK D 20 x G 1/2"</t>
  </si>
  <si>
    <t>1273120499</t>
  </si>
  <si>
    <t>https://podminky.urs.cz/item/CS_URS_2022_01/722220231</t>
  </si>
  <si>
    <t>108</t>
  </si>
  <si>
    <t>722240123</t>
  </si>
  <si>
    <t>Armatury z plastických hmot kohouty (PPR) kulové DN 25</t>
  </si>
  <si>
    <t>762546659</t>
  </si>
  <si>
    <t>https://podminky.urs.cz/item/CS_URS_2022_01/722240123</t>
  </si>
  <si>
    <t>"HUV" 1</t>
  </si>
  <si>
    <t>109</t>
  </si>
  <si>
    <t>722290226</t>
  </si>
  <si>
    <t>Zkoušky, proplach a desinfekce vodovodního potrubí zkoušky těsnosti vodovodního potrubí závitového do DN 50</t>
  </si>
  <si>
    <t>808397201</t>
  </si>
  <si>
    <t>https://podminky.urs.cz/item/CS_URS_2022_01/722290226</t>
  </si>
  <si>
    <t>"celková délka" 29,0</t>
  </si>
  <si>
    <t>110</t>
  </si>
  <si>
    <t>722290234</t>
  </si>
  <si>
    <t>Zkoušky, proplach a desinfekce vodovodního potrubí proplach a desinfekce vodovodního potrubí do DN 80</t>
  </si>
  <si>
    <t>-428213585</t>
  </si>
  <si>
    <t>https://podminky.urs.cz/item/CS_URS_2022_01/722290234</t>
  </si>
  <si>
    <t>111</t>
  </si>
  <si>
    <t>Stav.příp.722</t>
  </si>
  <si>
    <t>Stavební přípomoce pro vnitřní vodovod</t>
  </si>
  <si>
    <t>-1697684454</t>
  </si>
  <si>
    <t>Poznámka k položce:_x000D_
Položka obsahuje náklady na vybourání stávajících konstrukcí v rozsahu nezbytném pro řádné provedení rozvodu vnitřního vodovodu (prostupy, niky, drážky, rýhy apod.) včetně uvedení dotčených konstrukcí do původního stavu a likvidace vybouraných hmot.</t>
  </si>
  <si>
    <t>112</t>
  </si>
  <si>
    <t>998722201</t>
  </si>
  <si>
    <t>Přesun hmot pro vnitřní vodovod stanovený procentní sazbou (%) z ceny vodorovná dopravní vzdálenost do 50 m v objektech výšky do 6 m</t>
  </si>
  <si>
    <t>-1821709665</t>
  </si>
  <si>
    <t>https://podminky.urs.cz/item/CS_URS_2022_01/998722201</t>
  </si>
  <si>
    <t>725</t>
  </si>
  <si>
    <t>Zdravotechnika - zařizovací předměty</t>
  </si>
  <si>
    <t>113</t>
  </si>
  <si>
    <t>725112182</t>
  </si>
  <si>
    <t>Zařízení záchodů kombi klozety s úspornou armaturou odpad svislý</t>
  </si>
  <si>
    <t>379429188</t>
  </si>
  <si>
    <t>https://podminky.urs.cz/item/CS_URS_2022_01/725112182</t>
  </si>
  <si>
    <t>114</t>
  </si>
  <si>
    <t>725121529</t>
  </si>
  <si>
    <t>Pisoárové záchodky keramické automatické s teplotním snímačem</t>
  </si>
  <si>
    <t>-276854808</t>
  </si>
  <si>
    <t>https://podminky.urs.cz/item/CS_URS_2022_01/725121529</t>
  </si>
  <si>
    <t>115</t>
  </si>
  <si>
    <t>725211617</t>
  </si>
  <si>
    <t>Umyvadla keramická bílá bez výtokových armatur připevněná na stěnu šrouby s krytem na sifon (polosloupem), šířka umyvadla 600 mm</t>
  </si>
  <si>
    <t>1442930620</t>
  </si>
  <si>
    <t>https://podminky.urs.cz/item/CS_URS_2022_01/725211617</t>
  </si>
  <si>
    <t>116</t>
  </si>
  <si>
    <t>725219102</t>
  </si>
  <si>
    <t>Umyvadla montáž umyvadel ostatních typů na šrouby</t>
  </si>
  <si>
    <t>-1781565389</t>
  </si>
  <si>
    <t>https://podminky.urs.cz/item/CS_URS_2022_01/725219102</t>
  </si>
  <si>
    <t>117</t>
  </si>
  <si>
    <t>55145813</t>
  </si>
  <si>
    <t>pítko ke stěně s tlačnou pitnou armaturou</t>
  </si>
  <si>
    <t>-588191417</t>
  </si>
  <si>
    <t>118</t>
  </si>
  <si>
    <t>725539201</t>
  </si>
  <si>
    <t>Elektrické ohřívače zásobníkové montáž tlakových ohřívačů závěsných (svislých nebo vodorovných) do 15 l</t>
  </si>
  <si>
    <t>356939397</t>
  </si>
  <si>
    <t>https://podminky.urs.cz/item/CS_URS_2022_01/725539201</t>
  </si>
  <si>
    <t>119</t>
  </si>
  <si>
    <t>Mat/725-001</t>
  </si>
  <si>
    <t>kompaktní tlakový průtokový ohřívač vody o výkonu 3500W,en.tř.A s topnými tělesy o výkonu 3,5 kW, 4,5 kW a 5,5 kW</t>
  </si>
  <si>
    <t>2135805193</t>
  </si>
  <si>
    <t>"dle samostatného výkazu části elektro" 1</t>
  </si>
  <si>
    <t>120</t>
  </si>
  <si>
    <t>725813111</t>
  </si>
  <si>
    <t>Ventily rohové bez připojovací trubičky nebo flexi hadičky G 1/2"</t>
  </si>
  <si>
    <t>1442677045</t>
  </si>
  <si>
    <t>https://podminky.urs.cz/item/CS_URS_2022_01/725813111</t>
  </si>
  <si>
    <t>"připojení klozetů" 3</t>
  </si>
  <si>
    <t>"připojení umyvadlových baterií" 2*2</t>
  </si>
  <si>
    <t>121</t>
  </si>
  <si>
    <t>725822611</t>
  </si>
  <si>
    <t>Baterie umyvadlové stojánkové pákové bez výpusti</t>
  </si>
  <si>
    <t>1482822948</t>
  </si>
  <si>
    <t>https://podminky.urs.cz/item/CS_URS_2022_01/725822611</t>
  </si>
  <si>
    <t>122</t>
  </si>
  <si>
    <t>725861102</t>
  </si>
  <si>
    <t>Zápachové uzávěrky zařizovacích předmětů pro umyvadla DN 40</t>
  </si>
  <si>
    <t>-1711301652</t>
  </si>
  <si>
    <t>https://podminky.urs.cz/item/CS_URS_2022_01/725861102</t>
  </si>
  <si>
    <t>123</t>
  </si>
  <si>
    <t>725865411</t>
  </si>
  <si>
    <t>Zápachové uzávěrky zařizovacích předmětů pro pisoáry DN 32/40</t>
  </si>
  <si>
    <t>1138366100</t>
  </si>
  <si>
    <t>https://podminky.urs.cz/item/CS_URS_2022_01/725865411</t>
  </si>
  <si>
    <t>124</t>
  </si>
  <si>
    <t>725980123</t>
  </si>
  <si>
    <t>Dvířka 30/30</t>
  </si>
  <si>
    <t>-1053341581</t>
  </si>
  <si>
    <t>https://podminky.urs.cz/item/CS_URS_2022_01/725980123</t>
  </si>
  <si>
    <t>"dvířka HUV" 1</t>
  </si>
  <si>
    <t>125</t>
  </si>
  <si>
    <t>Agreg.cena 725-001</t>
  </si>
  <si>
    <t>Dodávka a montáž oční sprchy</t>
  </si>
  <si>
    <t>-787945261</t>
  </si>
  <si>
    <t>126</t>
  </si>
  <si>
    <t>998725201</t>
  </si>
  <si>
    <t>Přesun hmot pro zařizovací předměty stanovený procentní sazbou (%) z ceny vodorovná dopravní vzdálenost do 50 m v objektech výšky do 6 m</t>
  </si>
  <si>
    <t>-86297295</t>
  </si>
  <si>
    <t>https://podminky.urs.cz/item/CS_URS_2022_01/998725201</t>
  </si>
  <si>
    <t>741</t>
  </si>
  <si>
    <t>Elektroinstalace - silnoproud</t>
  </si>
  <si>
    <t>127</t>
  </si>
  <si>
    <t>741110042</t>
  </si>
  <si>
    <t>Montáž trubek elektroinstalačních s nasunutím nebo našroubováním do krabic plastových ohebných, uložených pevně, vnější Ø přes 23 do 35 mm</t>
  </si>
  <si>
    <t>800047714</t>
  </si>
  <si>
    <t>https://podminky.urs.cz/item/CS_URS_2022_01/741110042</t>
  </si>
  <si>
    <t>128</t>
  </si>
  <si>
    <t>1584228</t>
  </si>
  <si>
    <t>trubka ochranná FA 15/25  bezhalogenová černá</t>
  </si>
  <si>
    <t>1732118454</t>
  </si>
  <si>
    <t>"dle samostatného výkazu části elektro" 20,0</t>
  </si>
  <si>
    <t>20*1,05 'Přepočtené koeficientem množství</t>
  </si>
  <si>
    <t>129</t>
  </si>
  <si>
    <t>741112061</t>
  </si>
  <si>
    <t>Montáž krabic elektroinstalačních bez napojení na trubky a lišty, demontáže a montáže víčka a přístroje přístrojových zapuštěných plastových kruhových</t>
  </si>
  <si>
    <t>1055689853</t>
  </si>
  <si>
    <t>https://podminky.urs.cz/item/CS_URS_2022_01/741112061</t>
  </si>
  <si>
    <t>130</t>
  </si>
  <si>
    <t>34571451</t>
  </si>
  <si>
    <t>krabice pod omítku PVC přístrojová kruhová D 70mm hluboká</t>
  </si>
  <si>
    <t>-1704551566</t>
  </si>
  <si>
    <t>"dle samostatného výkazu části elektro" 5</t>
  </si>
  <si>
    <t>131</t>
  </si>
  <si>
    <t>741122601</t>
  </si>
  <si>
    <t>Montáž kabelů měděných bez ukončení uložených pevně plných kulatých nebo bezhalogenových (např. CYKY) počtu a průřezu žil 2x1,5 až 6 mm2</t>
  </si>
  <si>
    <t>-890053880</t>
  </si>
  <si>
    <t>https://podminky.urs.cz/item/CS_URS_2022_01/741122601</t>
  </si>
  <si>
    <t>132</t>
  </si>
  <si>
    <t>34111005</t>
  </si>
  <si>
    <t>kabel instalační jádro Cu plné izolace PVC plášť PVC 450/750V (CYKY) 2x1,5mm2</t>
  </si>
  <si>
    <t>1730020118</t>
  </si>
  <si>
    <t>"dle samostatného výkazu části elektro" 15,0</t>
  </si>
  <si>
    <t>15*1,15 'Přepočtené koeficientem množství</t>
  </si>
  <si>
    <t>133</t>
  </si>
  <si>
    <t>741122611</t>
  </si>
  <si>
    <t>Montáž kabelů měděných bez ukončení uložených pevně plných kulatých nebo bezhalogenových (např. CYKY) počtu a průřezu žil 3x1,5 až 6 mm2</t>
  </si>
  <si>
    <t>-1993472327</t>
  </si>
  <si>
    <t>https://podminky.urs.cz/item/CS_URS_2022_01/741122611</t>
  </si>
  <si>
    <t>134</t>
  </si>
  <si>
    <t>34111030</t>
  </si>
  <si>
    <t>kabel instalační jádro Cu plné izolace PVC plášť PVC 450/750V (CYKY) 3x1,5mm2</t>
  </si>
  <si>
    <t>-2069727459</t>
  </si>
  <si>
    <t>"dle samostatného výkazu části elektro" 100,0</t>
  </si>
  <si>
    <t>100*1,15 'Přepočtené koeficientem množství</t>
  </si>
  <si>
    <t>135</t>
  </si>
  <si>
    <t>34111036</t>
  </si>
  <si>
    <t>kabel instalační jádro Cu plné izolace PVC plášť PVC 450/750V (CYKY) 3x2,5mm2</t>
  </si>
  <si>
    <t>-840122681</t>
  </si>
  <si>
    <t>"dle samostatného výkazu části elektro" 50,0</t>
  </si>
  <si>
    <t>50*1,15 'Přepočtené koeficientem množství</t>
  </si>
  <si>
    <t>136</t>
  </si>
  <si>
    <t>741122642</t>
  </si>
  <si>
    <t>Montáž kabelů měděných bez ukončení uložených pevně plných kulatých nebo bezhalogenových (např. CYKY) počtu a průřezu žil 5x4 až 6 mm2</t>
  </si>
  <si>
    <t>-1318369313</t>
  </si>
  <si>
    <t>https://podminky.urs.cz/item/CS_URS_2022_01/741122642</t>
  </si>
  <si>
    <t>137</t>
  </si>
  <si>
    <t>34111098</t>
  </si>
  <si>
    <t>kabel instalační jádro Cu plné izolace PVC plášť PVC 450/750V (CYKY) 5x4mm2</t>
  </si>
  <si>
    <t>-1960173447</t>
  </si>
  <si>
    <t>"dle samostatného výkazu části elektro" 10,0</t>
  </si>
  <si>
    <t>10*1,15 'Přepočtené koeficientem množství</t>
  </si>
  <si>
    <t>138</t>
  </si>
  <si>
    <t>741122643</t>
  </si>
  <si>
    <t>Montáž kabelů měděných bez ukončení uložených pevně plných kulatých nebo bezhalogenových (např. CYKY) počtu a průřezu žil 5x10 mm2</t>
  </si>
  <si>
    <t>1817162828</t>
  </si>
  <si>
    <t>https://podminky.urs.cz/item/CS_URS_2022_01/741122643</t>
  </si>
  <si>
    <t>139</t>
  </si>
  <si>
    <t>34113034</t>
  </si>
  <si>
    <t>kabel instalační jádro Cu plné izolace PVC plášť PVC 450/750V (CYKY) 5x10mm2</t>
  </si>
  <si>
    <t>-1066928191</t>
  </si>
  <si>
    <t>140</t>
  </si>
  <si>
    <t>741210001</t>
  </si>
  <si>
    <t>Montáž rozvodnic oceloplechových nebo plastových bez zapojení vodičů běžných, hmotnosti do 20 kg</t>
  </si>
  <si>
    <t>778537994</t>
  </si>
  <si>
    <t>https://podminky.urs.cz/item/CS_URS_2022_01/741210001</t>
  </si>
  <si>
    <t>141</t>
  </si>
  <si>
    <t>35711015</t>
  </si>
  <si>
    <t>rozvodnice nástěnná IP41/24 modulů, vč. N/pE, plná dvířka</t>
  </si>
  <si>
    <t>-212169969</t>
  </si>
  <si>
    <t>142</t>
  </si>
  <si>
    <t>1000122390</t>
  </si>
  <si>
    <t>rozvodnice 174202 IKA-3/54-ST na omítku IP65, průhledné dveře, 3 řady, 54 modulů</t>
  </si>
  <si>
    <t>1035141032</t>
  </si>
  <si>
    <t>143</t>
  </si>
  <si>
    <t>741231014</t>
  </si>
  <si>
    <t>Montáž svorkovnic do rozváděčů s popisnými štítky se zapojením vodičů na jedné straně nulových</t>
  </si>
  <si>
    <t>-1962963561</t>
  </si>
  <si>
    <t>https://podminky.urs.cz/item/CS_URS_2022_01/741231014</t>
  </si>
  <si>
    <t>144</t>
  </si>
  <si>
    <t>8500164650</t>
  </si>
  <si>
    <t>svorkovnice ekvipotenciální, EPS 2</t>
  </si>
  <si>
    <t>-1860142120</t>
  </si>
  <si>
    <t>145</t>
  </si>
  <si>
    <t>741310001</t>
  </si>
  <si>
    <t>Montáž spínačů jedno nebo dvoupólových nástěnných se zapojením vodičů, pro prostředí normální spínačů, řazení 1-jednopólových</t>
  </si>
  <si>
    <t>66207724</t>
  </si>
  <si>
    <t>https://podminky.urs.cz/item/CS_URS_2022_01/741310001</t>
  </si>
  <si>
    <t>146</t>
  </si>
  <si>
    <t>34535015</t>
  </si>
  <si>
    <t>spínač nástěnný jednopólový, řazení 1, IP44, šroubové svorky</t>
  </si>
  <si>
    <t>-1132303344</t>
  </si>
  <si>
    <t>"dle samostatného výkazu části elektro" 3</t>
  </si>
  <si>
    <t>147</t>
  </si>
  <si>
    <t>741310031</t>
  </si>
  <si>
    <t>Montáž spínačů jedno nebo dvoupólových nástěnných se zapojením vodičů, pro prostředí venkovní nebo mokré spínačů, řazení 1-jednopólových</t>
  </si>
  <si>
    <t>-1975203195</t>
  </si>
  <si>
    <t>https://podminky.urs.cz/item/CS_URS_2022_01/741310031</t>
  </si>
  <si>
    <t>148</t>
  </si>
  <si>
    <t>34535054</t>
  </si>
  <si>
    <t>spínač nástěnný jednopólový, řazení 1, IP54, šroubové svorky</t>
  </si>
  <si>
    <t>2040870145</t>
  </si>
  <si>
    <t>"dle samostatného výkazu části elektro" 4</t>
  </si>
  <si>
    <t>149</t>
  </si>
  <si>
    <t>741310561</t>
  </si>
  <si>
    <t>Montáž spínačů tří nebo čtyřpólových vypínačů výkonových pojistkových, do 63 A</t>
  </si>
  <si>
    <t>810581445</t>
  </si>
  <si>
    <t>https://podminky.urs.cz/item/CS_URS_2022_01/741310561</t>
  </si>
  <si>
    <t>150</t>
  </si>
  <si>
    <t>8500050050</t>
  </si>
  <si>
    <t>vypínač hlavní IS-32/3, 3pól, 32 A, 240/415 V</t>
  </si>
  <si>
    <t>1678001668</t>
  </si>
  <si>
    <t>151</t>
  </si>
  <si>
    <t>8500050070</t>
  </si>
  <si>
    <t>vypínač hlavní IS-63/3, 3pól, 63 A, 240/415 V</t>
  </si>
  <si>
    <t>-1547879956</t>
  </si>
  <si>
    <t>152</t>
  </si>
  <si>
    <t>741313001</t>
  </si>
  <si>
    <t>Montáž zásuvek domovních se zapojením vodičů bezšroubové připojení polozapuštěných nebo zapuštěných 10/16 A, provedení 2P + PE</t>
  </si>
  <si>
    <t>1165682225</t>
  </si>
  <si>
    <t>https://podminky.urs.cz/item/CS_URS_2022_01/741313001</t>
  </si>
  <si>
    <t>153</t>
  </si>
  <si>
    <t>ABB.5519AA02357B</t>
  </si>
  <si>
    <t>Zásuvka jednonásobná, chráněná, s clonkami, s bezšroub. svorkami</t>
  </si>
  <si>
    <t>1752352331</t>
  </si>
  <si>
    <t>154</t>
  </si>
  <si>
    <t>ABB.3901AB10B</t>
  </si>
  <si>
    <t>Rámeček jednonásobný</t>
  </si>
  <si>
    <t>1642756339</t>
  </si>
  <si>
    <t>155</t>
  </si>
  <si>
    <t>741313082</t>
  </si>
  <si>
    <t>Montáž zásuvek domovních se zapojením vodičů šroubové připojení venkovní nebo mokré, provedení 2P + PE</t>
  </si>
  <si>
    <t>-1493508908</t>
  </si>
  <si>
    <t>https://podminky.urs.cz/item/CS_URS_2022_01/741313082</t>
  </si>
  <si>
    <t>156</t>
  </si>
  <si>
    <t>ABB.5519NC02540B</t>
  </si>
  <si>
    <t>zásuvka jednonásobná s ochran. kolíkem, s víčkem, pro průběž. montáž, IP54</t>
  </si>
  <si>
    <t>1700924818</t>
  </si>
  <si>
    <t>"dle samostatného výkazu části elektro" 6</t>
  </si>
  <si>
    <t>157</t>
  </si>
  <si>
    <t>ABB.5515NC05525B</t>
  </si>
  <si>
    <t>Zásuvka technická venkovní, plast, vzor K, IP54</t>
  </si>
  <si>
    <t>426788884</t>
  </si>
  <si>
    <t>158</t>
  </si>
  <si>
    <t>741313121</t>
  </si>
  <si>
    <t>Montáž zásuvek průmyslových se zapojením vodičů spojovacích, provedení IP 67 3P+N+PE 16 A</t>
  </si>
  <si>
    <t>1481797019</t>
  </si>
  <si>
    <t>https://podminky.urs.cz/item/CS_URS_2022_01/741313121</t>
  </si>
  <si>
    <t>159</t>
  </si>
  <si>
    <t>ABB.5515NC05525S</t>
  </si>
  <si>
    <t>-1716195506</t>
  </si>
  <si>
    <t>160</t>
  </si>
  <si>
    <t>741320105</t>
  </si>
  <si>
    <t>Montáž jističů se zapojením vodičů jednopólových nn do 25 A ve skříni</t>
  </si>
  <si>
    <t>-966131168</t>
  </si>
  <si>
    <t>https://podminky.urs.cz/item/CS_URS_2022_01/741320105</t>
  </si>
  <si>
    <t>161</t>
  </si>
  <si>
    <t>1030017978</t>
  </si>
  <si>
    <t>Jistič 2B/1 PL7</t>
  </si>
  <si>
    <t>1869662292</t>
  </si>
  <si>
    <t>"dle samostatného výkazu části elektro" 2</t>
  </si>
  <si>
    <t>162</t>
  </si>
  <si>
    <t>1000151904</t>
  </si>
  <si>
    <t>Jistič 6B/1 PL7</t>
  </si>
  <si>
    <t>-1598538522</t>
  </si>
  <si>
    <t>163</t>
  </si>
  <si>
    <t>10.060.761</t>
  </si>
  <si>
    <t>Jistič 10B/1 PL7</t>
  </si>
  <si>
    <t>-394765418</t>
  </si>
  <si>
    <t>164</t>
  </si>
  <si>
    <t>10.060.768</t>
  </si>
  <si>
    <t>Jistič 16B/1 PL7</t>
  </si>
  <si>
    <t>-1643941490</t>
  </si>
  <si>
    <t>165</t>
  </si>
  <si>
    <t>741320165</t>
  </si>
  <si>
    <t>Montáž jističů se zapojením vodičů třípólových nn do 25 A ve skříni</t>
  </si>
  <si>
    <t>977880566</t>
  </si>
  <si>
    <t>https://podminky.urs.cz/item/CS_URS_2022_01/741320165</t>
  </si>
  <si>
    <t>166</t>
  </si>
  <si>
    <t>8500126310</t>
  </si>
  <si>
    <t>Jistič B20/3 PL7</t>
  </si>
  <si>
    <t>1088996107</t>
  </si>
  <si>
    <t>167</t>
  </si>
  <si>
    <t>741320175</t>
  </si>
  <si>
    <t>Montáž jističů se zapojením vodičů třípólových nn do 63 A ve skříni</t>
  </si>
  <si>
    <t>595904348</t>
  </si>
  <si>
    <t>https://podminky.urs.cz/item/CS_URS_2022_01/741320175</t>
  </si>
  <si>
    <t>168</t>
  </si>
  <si>
    <t>10.060.928</t>
  </si>
  <si>
    <t>Jistič 40B/3 PL7</t>
  </si>
  <si>
    <t>-1812897172</t>
  </si>
  <si>
    <t>169</t>
  </si>
  <si>
    <t>1000121991</t>
  </si>
  <si>
    <t>Jistič 32B/3 PL7</t>
  </si>
  <si>
    <t>-659134942</t>
  </si>
  <si>
    <t>170</t>
  </si>
  <si>
    <t>10.879.000</t>
  </si>
  <si>
    <t>Jistič 50B/3 PL7</t>
  </si>
  <si>
    <t>1759644026</t>
  </si>
  <si>
    <t>171</t>
  </si>
  <si>
    <t>741321003</t>
  </si>
  <si>
    <t>Montáž proudových chráničů se zapojením vodičů dvoupólových nn do 25 A ve skříni</t>
  </si>
  <si>
    <t>-523839942</t>
  </si>
  <si>
    <t>https://podminky.urs.cz/item/CS_URS_2022_01/741321003</t>
  </si>
  <si>
    <t>172</t>
  </si>
  <si>
    <t>1000123180</t>
  </si>
  <si>
    <t>chránič s nadproudovou ochranou 263534 PFL7-16/1N/B/003, Ir=250A, AC, 1+N, 10kA, char.B, Idn=0</t>
  </si>
  <si>
    <t>-1401800590</t>
  </si>
  <si>
    <t>173</t>
  </si>
  <si>
    <t>741321033</t>
  </si>
  <si>
    <t>Montáž proudových chráničů se zapojením vodičů čtyřpólových nn do 25 A ve skříni</t>
  </si>
  <si>
    <t>-427436616</t>
  </si>
  <si>
    <t>https://podminky.urs.cz/item/CS_URS_2022_01/741321033</t>
  </si>
  <si>
    <t>174</t>
  </si>
  <si>
    <t>1000121577</t>
  </si>
  <si>
    <t>chránič s nadproud.ochranou 120654 mRB6-16/3N/B/01-A, Ir=250A, typ A, 3+N, 6kA, char B, In=16A</t>
  </si>
  <si>
    <t>1505049651</t>
  </si>
  <si>
    <t>175</t>
  </si>
  <si>
    <t>741322142</t>
  </si>
  <si>
    <t>Montáž přepěťových ochran nn se zapojením vodičů svodiče přepětí – typ 3 na DIN lištu třípólových</t>
  </si>
  <si>
    <t>-42814369</t>
  </si>
  <si>
    <t>https://podminky.urs.cz/item/CS_URS_2022_01/741322142</t>
  </si>
  <si>
    <t>176</t>
  </si>
  <si>
    <t>1000144695</t>
  </si>
  <si>
    <t xml:space="preserve">kombinovaný svodič bleskových proudů FLP-B+C MAXI V/3 </t>
  </si>
  <si>
    <t>-628004510</t>
  </si>
  <si>
    <t>177</t>
  </si>
  <si>
    <t>741330741</t>
  </si>
  <si>
    <t>Montáž relé nezávislých bez zapojení vodičů časových</t>
  </si>
  <si>
    <t>-1950073988</t>
  </si>
  <si>
    <t>https://podminky.urs.cz/item/CS_URS_2022_01/741330741</t>
  </si>
  <si>
    <t>178</t>
  </si>
  <si>
    <t>10.097.150</t>
  </si>
  <si>
    <t>časové relé ZRMF1/W</t>
  </si>
  <si>
    <t>1912021023</t>
  </si>
  <si>
    <t>179</t>
  </si>
  <si>
    <t>741372061</t>
  </si>
  <si>
    <t>Montáž svítidel s integrovaným zdrojem LED se zapojením vodičů interiérových přisazených stropních hranatých nebo kruhových, plochy do 0,09 m2</t>
  </si>
  <si>
    <t>256412155</t>
  </si>
  <si>
    <t>https://podminky.urs.cz/item/CS_URS_2022_01/741372061</t>
  </si>
  <si>
    <t>180</t>
  </si>
  <si>
    <t>1000087822</t>
  </si>
  <si>
    <t>svítidlo LED BRSB, 6x12 LED 840,  kryt opál PMMA, IP44, prům. 375mm, 700mA</t>
  </si>
  <si>
    <t>1996223190</t>
  </si>
  <si>
    <t>181</t>
  </si>
  <si>
    <t>1000087823</t>
  </si>
  <si>
    <t>svítidlo LED BRSB, 8x12 LED 840,  kryt opál PMMA, IP44, prům. 480mm, 900mA</t>
  </si>
  <si>
    <t>-948145284</t>
  </si>
  <si>
    <t>182</t>
  </si>
  <si>
    <t>1000088894</t>
  </si>
  <si>
    <t>svítidlo LED  PL2500,  úzký korpus 1275mm, LED 830, korpus PE, opálový PC kryt,  IP65,  zdroj 700mA</t>
  </si>
  <si>
    <t>1586299485</t>
  </si>
  <si>
    <t>183</t>
  </si>
  <si>
    <t>1000076401</t>
  </si>
  <si>
    <t>svítidlo LED 8x12 LED 840,  kryt opál PMMA, IP44, prům. 480mm, 900mA , stmívatelné DALI tlač</t>
  </si>
  <si>
    <t>-1042627140</t>
  </si>
  <si>
    <t>184</t>
  </si>
  <si>
    <t>741810001</t>
  </si>
  <si>
    <t>Zkoušky a prohlídky elektrických rozvodů a zařízení celková prohlídka a vyhotovení revizní zprávy pro objem montážních prací do 100 tis. Kč</t>
  </si>
  <si>
    <t>-1488323347</t>
  </si>
  <si>
    <t>https://podminky.urs.cz/item/CS_URS_2022_01/741810001</t>
  </si>
  <si>
    <t>185</t>
  </si>
  <si>
    <t>Stav.příp.741</t>
  </si>
  <si>
    <t>Stavební přípomoce pro silnoproudou elektroinstalaci</t>
  </si>
  <si>
    <t>Kč</t>
  </si>
  <si>
    <t>-1382209411</t>
  </si>
  <si>
    <t>Poznámka k položce:_x000D_
Položka obsahuje náklady na vybourání stávajících konstrukcí v rozsahu nezbytném pro provedení rozvodů včetně likvidace suti odvozem na skládku a uvedení dotčených konstrukcí do původního stavu.</t>
  </si>
  <si>
    <t>186</t>
  </si>
  <si>
    <t>998741201</t>
  </si>
  <si>
    <t>Přesun hmot pro silnoproud stanovený procentní sazbou (%) z ceny vodorovná dopravní vzdálenost do 50 m v objektech výšky do 6 m</t>
  </si>
  <si>
    <t>53199703</t>
  </si>
  <si>
    <t>https://podminky.urs.cz/item/CS_URS_2022_01/998741201</t>
  </si>
  <si>
    <t>742</t>
  </si>
  <si>
    <t>Elektroinstalace - slaboproud</t>
  </si>
  <si>
    <t>187</t>
  </si>
  <si>
    <t>742310001</t>
  </si>
  <si>
    <t>Montáž domovního telefonu napájecího modulu na DIN lištu</t>
  </si>
  <si>
    <t>-2107536159</t>
  </si>
  <si>
    <t>https://podminky.urs.cz/item/CS_URS_2022_01/742310001</t>
  </si>
  <si>
    <t>188</t>
  </si>
  <si>
    <t>8500230864</t>
  </si>
  <si>
    <t>transformátor zvonkový TR-G2/24</t>
  </si>
  <si>
    <t>-832710496</t>
  </si>
  <si>
    <t>189</t>
  </si>
  <si>
    <t>998742201</t>
  </si>
  <si>
    <t>Přesun hmot pro slaboproud stanovený procentní sazbou (%) z ceny vodorovná dopravní vzdálenost do 50 m v objektech výšky do 6 m</t>
  </si>
  <si>
    <t>2114206186</t>
  </si>
  <si>
    <t>https://podminky.urs.cz/item/CS_URS_2022_01/998742201</t>
  </si>
  <si>
    <t>751</t>
  </si>
  <si>
    <t>Vzduchotechnika</t>
  </si>
  <si>
    <t>190</t>
  </si>
  <si>
    <t>751111011</t>
  </si>
  <si>
    <t>Montáž ventilátoru axiálního nízkotlakého nástěnného základního, průměru do 100 mm</t>
  </si>
  <si>
    <t>-605119759</t>
  </si>
  <si>
    <t>https://podminky.urs.cz/item/CS_URS_2022_01/751111011</t>
  </si>
  <si>
    <t>191</t>
  </si>
  <si>
    <t>42914105</t>
  </si>
  <si>
    <t>ventilátor axiální potrubní skříň z plastu průtok 300m3/h IP44 35W D 150mm</t>
  </si>
  <si>
    <t>-771749873</t>
  </si>
  <si>
    <t>192</t>
  </si>
  <si>
    <t>Stav.příp.751</t>
  </si>
  <si>
    <t>Stavební přípomoce pro vzduchotechniku</t>
  </si>
  <si>
    <t>-226531717</t>
  </si>
  <si>
    <t>193</t>
  </si>
  <si>
    <t>998751201</t>
  </si>
  <si>
    <t>Přesun hmot pro vzduchotechniku stanovený procentní sazbou (%) z ceny vodorovná dopravní vzdálenost do 50 m v objektech výšky do 12 m</t>
  </si>
  <si>
    <t>1145405339</t>
  </si>
  <si>
    <t>https://podminky.urs.cz/item/CS_URS_2022_01/998751201</t>
  </si>
  <si>
    <t>762</t>
  </si>
  <si>
    <t>Konstrukce tesařské</t>
  </si>
  <si>
    <t>194</t>
  </si>
  <si>
    <t>762341026</t>
  </si>
  <si>
    <t>Bednění střech střech rovných sklonu do 60° s vyřezáním otvorů z dřevoštěpkových desek OSB šroubovaných na krokve na pero a drážku, tloušťky desky 22 mm</t>
  </si>
  <si>
    <t>236363340</t>
  </si>
  <si>
    <t>https://podminky.urs.cz/item/CS_URS_2022_01/762341026</t>
  </si>
  <si>
    <t>195</t>
  </si>
  <si>
    <t>998762201</t>
  </si>
  <si>
    <t>Přesun hmot pro konstrukce tesařské stanovený procentní sazbou (%) z ceny vodorovná dopravní vzdálenost do 50 m v objektech výšky do 6 m</t>
  </si>
  <si>
    <t>-671213223</t>
  </si>
  <si>
    <t>https://podminky.urs.cz/item/CS_URS_2022_01/998762201</t>
  </si>
  <si>
    <t>763</t>
  </si>
  <si>
    <t>Konstrukce suché výstavby</t>
  </si>
  <si>
    <t>196</t>
  </si>
  <si>
    <t>763131451</t>
  </si>
  <si>
    <t>Podhled ze sádrokartonových desek dvouvrstvá zavěšená spodní konstrukce z ocelových profilů CD, UD jednoduše opláštěná deskou impregnovanou H2, tl. 12,5 mm, bez izolace</t>
  </si>
  <si>
    <t>-1930966250</t>
  </si>
  <si>
    <t>https://podminky.urs.cz/item/CS_URS_2022_01/763131451</t>
  </si>
  <si>
    <t>"nový SDK podhled" 36,5</t>
  </si>
  <si>
    <t>197</t>
  </si>
  <si>
    <t>763131714</t>
  </si>
  <si>
    <t>Podhled ze sádrokartonových desek ostatní práce a konstrukce na podhledech ze sádrokartonových desek základní penetrační nátěr</t>
  </si>
  <si>
    <t>-2078711047</t>
  </si>
  <si>
    <t>https://podminky.urs.cz/item/CS_URS_2022_01/763131714</t>
  </si>
  <si>
    <t>198</t>
  </si>
  <si>
    <t>763131751</t>
  </si>
  <si>
    <t>Podhled ze sádrokartonových desek ostatní práce a konstrukce na podhledech ze sádrokartonových desek montáž parotěsné zábrany</t>
  </si>
  <si>
    <t>1892255234</t>
  </si>
  <si>
    <t>https://podminky.urs.cz/item/CS_URS_2022_01/763131751</t>
  </si>
  <si>
    <t>199</t>
  </si>
  <si>
    <t>28329274</t>
  </si>
  <si>
    <t>fólie PE vyztužená pro parotěsnou vrstvu (reakce na oheň - třída E) 110g/m2</t>
  </si>
  <si>
    <t>1243039558</t>
  </si>
  <si>
    <t>200</t>
  </si>
  <si>
    <t>998763401</t>
  </si>
  <si>
    <t>Přesun hmot pro konstrukce montované z desek stanovený procentní sazbou (%) z ceny vodorovná dopravní vzdálenost do 50 m v objektech výšky do 6 m</t>
  </si>
  <si>
    <t>-1498510236</t>
  </si>
  <si>
    <t>https://podminky.urs.cz/item/CS_URS_2022_01/998763401</t>
  </si>
  <si>
    <t>764</t>
  </si>
  <si>
    <t>Konstrukce klempířské</t>
  </si>
  <si>
    <t>201</t>
  </si>
  <si>
    <t>764242304</t>
  </si>
  <si>
    <t>Oplechování střešních prvků z titanzinkového lesklého válcovaného plechu štítu závětrnou lištou rš 330 mm</t>
  </si>
  <si>
    <t>-1028558416</t>
  </si>
  <si>
    <t>https://podminky.urs.cz/item/CS_URS_2022_01/764242304</t>
  </si>
  <si>
    <t>"dle specifikace klempířských výrobků - pol.č.08/K r.š.300mm" 9,66</t>
  </si>
  <si>
    <t>202</t>
  </si>
  <si>
    <t>764242305</t>
  </si>
  <si>
    <t>Oplechování střešních prvků z titanzinkového lesklého válcovaného plechu štítu závětrnou lištou rš 400 mm</t>
  </si>
  <si>
    <t>1052923681</t>
  </si>
  <si>
    <t>https://podminky.urs.cz/item/CS_URS_2022_01/764242305</t>
  </si>
  <si>
    <t>"dle specifikace klempířských výrobků - pol.č.09/K r.š.350mm" 12,39</t>
  </si>
  <si>
    <t>203</t>
  </si>
  <si>
    <t>764242334</t>
  </si>
  <si>
    <t>Oplechování střešních prvků z titanzinkového lesklého válcovaného plechu okapu okapovým plechem střechy rovné rš 330 mm</t>
  </si>
  <si>
    <t>-640495626</t>
  </si>
  <si>
    <t>https://podminky.urs.cz/item/CS_URS_2022_01/764242334</t>
  </si>
  <si>
    <t>"dle specifikace klempířských výrobků - pol.č.07/K r.š.330mm" 12,45</t>
  </si>
  <si>
    <t>204</t>
  </si>
  <si>
    <t>764246304</t>
  </si>
  <si>
    <t>Oplechování parapetů z titanzinkového lesklého válcovaného plechu rovných mechanicky kotvené, bez rohů rš 330 mm</t>
  </si>
  <si>
    <t>-78929134</t>
  </si>
  <si>
    <t>https://podminky.urs.cz/item/CS_URS_2022_01/764246304</t>
  </si>
  <si>
    <t>"dle specifikace klempířských výrobků - pol.č.01/K r.š.300mm" 12,90</t>
  </si>
  <si>
    <t>205</t>
  </si>
  <si>
    <t>764541303</t>
  </si>
  <si>
    <t>Žlab podokapní z titanzinkového lesklého válcovaného plechu včetně háků a čel půlkruhový rš 250 mm</t>
  </si>
  <si>
    <t>796689094</t>
  </si>
  <si>
    <t>https://podminky.urs.cz/item/CS_URS_2022_01/764541303</t>
  </si>
  <si>
    <t>"dle specifikace klempířských výrobků - pol.č.02/K r.š.250mm vč.pol.č.03/K" 12,45</t>
  </si>
  <si>
    <t>206</t>
  </si>
  <si>
    <t>764541344</t>
  </si>
  <si>
    <t>Žlab podokapní z titanzinkového lesklého válcovaného plechu včetně háků a čel kotlík oválný (trychtýřový), rš žlabu/průměr svodu 280/100 mm</t>
  </si>
  <si>
    <t>1548540330</t>
  </si>
  <si>
    <t>https://podminky.urs.cz/item/CS_URS_2022_01/764541344</t>
  </si>
  <si>
    <t>"dle specifikace klempířských výrobků - pol.č.04/K" 2</t>
  </si>
  <si>
    <t>207</t>
  </si>
  <si>
    <t>764548323</t>
  </si>
  <si>
    <t>Svod z titanzinkového lesklého válcovaného plechu včetně objímek, kolen a odskoků kruhový, průměru 100 mm</t>
  </si>
  <si>
    <t>-446984879</t>
  </si>
  <si>
    <t>https://podminky.urs.cz/item/CS_URS_2022_01/764548323</t>
  </si>
  <si>
    <t>"dle specifikace klempířských výrobků - pol.č.06/K vč.pol.č.05/K" 5,7</t>
  </si>
  <si>
    <t>208</t>
  </si>
  <si>
    <t>998764201</t>
  </si>
  <si>
    <t>Přesun hmot pro konstrukce klempířské stanovený procentní sazbou (%) z ceny vodorovná dopravní vzdálenost do 50 m v objektech výšky do 6 m</t>
  </si>
  <si>
    <t>2146886513</t>
  </si>
  <si>
    <t>https://podminky.urs.cz/item/CS_URS_2022_01/998764201</t>
  </si>
  <si>
    <t>766</t>
  </si>
  <si>
    <t>Konstrukce truhlářské</t>
  </si>
  <si>
    <t>209</t>
  </si>
  <si>
    <t>766660001</t>
  </si>
  <si>
    <t>Montáž dveřních křídel dřevěných nebo plastových otevíravých do ocelové zárubně povrchově upravených jednokřídlových, šířky do 800 mm</t>
  </si>
  <si>
    <t>1031011425</t>
  </si>
  <si>
    <t>https://podminky.urs.cz/item/CS_URS_2022_01/766660001</t>
  </si>
  <si>
    <t>210</t>
  </si>
  <si>
    <t>61162085.R1</t>
  </si>
  <si>
    <t>dveře jednokřídlé dřevotřískové povrch HPL plné 700/1970mm L/P, vč.kování klika-klika+DOZ+štítek, ozn.07/L</t>
  </si>
  <si>
    <t>-2071158301</t>
  </si>
  <si>
    <t>Poznámka k položce:_x000D_
Konkrétní technické parametry výrobku vč.příslušenství poskytuje příloha PD Specifikace dveří.</t>
  </si>
  <si>
    <t>"dle specifikace dveří" 1</t>
  </si>
  <si>
    <t>211</t>
  </si>
  <si>
    <t>61162085.R2</t>
  </si>
  <si>
    <t>dveře jednokřídlé dřevotřískové povrch HPL plné 700/1970mm L/P, vč.kování klika-klika+WC sada+štítek, ozn.05/P a 06/L</t>
  </si>
  <si>
    <t>-157728063</t>
  </si>
  <si>
    <t>"dle specifikace dveří" 2+1</t>
  </si>
  <si>
    <t>212</t>
  </si>
  <si>
    <t>998766201</t>
  </si>
  <si>
    <t>Přesun hmot pro konstrukce truhlářské stanovený procentní sazbou (%) z ceny vodorovná dopravní vzdálenost do 50 m v objektech výšky do 6 m</t>
  </si>
  <si>
    <t>-499681166</t>
  </si>
  <si>
    <t>https://podminky.urs.cz/item/CS_URS_2022_01/998766201</t>
  </si>
  <si>
    <t>767</t>
  </si>
  <si>
    <t>Konstrukce zámečnické</t>
  </si>
  <si>
    <t>213</t>
  </si>
  <si>
    <t>767590120</t>
  </si>
  <si>
    <t>Montáž podlahových konstrukcí podlahových roštů, podlah připevněných šroubováním</t>
  </si>
  <si>
    <t>kg</t>
  </si>
  <si>
    <t>1047383274</t>
  </si>
  <si>
    <t>https://podminky.urs.cz/item/CS_URS_2022_01/767590120</t>
  </si>
  <si>
    <t>"dle specifikace zámečnických výrobků - pol.č.01/Z a 02/Z" (2,5*0,4+2,1*1,9)*28,5</t>
  </si>
  <si>
    <t>214</t>
  </si>
  <si>
    <t>4400420004</t>
  </si>
  <si>
    <t>podlahový rošt svařovaný DIN 24537, SP 330-34/38 Pz</t>
  </si>
  <si>
    <t>1669887495</t>
  </si>
  <si>
    <t>142,215*1,05 'Přepočtené koeficientem množství</t>
  </si>
  <si>
    <t>215</t>
  </si>
  <si>
    <t>767610118</t>
  </si>
  <si>
    <t>Montáž oken jednoduchých z hliníkových nebo ocelových profilů na polyuretanovou pěnu pevných do zdiva, plochy přes 2,5 m2</t>
  </si>
  <si>
    <t>1279024367</t>
  </si>
  <si>
    <t>https://podminky.urs.cz/item/CS_URS_2022_01/767610118</t>
  </si>
  <si>
    <t>"montáž okna 01/O" 8,65*0,96</t>
  </si>
  <si>
    <t>"montáž okna 02/O" 4,25*0,755</t>
  </si>
  <si>
    <t>216</t>
  </si>
  <si>
    <t>Mat/767-001</t>
  </si>
  <si>
    <t>okno z Al profilů 9-ti křídlé rozměr 8650/960mm FIX, ozn.01/O</t>
  </si>
  <si>
    <t>-568074385</t>
  </si>
  <si>
    <t>Poznámka k položce:_x000D_
Konkrétní technické parametry výrobku vč.příslušenství poskytuje příloha PD Specifikace oken.</t>
  </si>
  <si>
    <t>"dle specifikace oken" 1</t>
  </si>
  <si>
    <t>217</t>
  </si>
  <si>
    <t>Mat/767-002</t>
  </si>
  <si>
    <t>okno z Al profilů 9-ti křídlé rozměr 4250/755mm FIX, ozn.02/O</t>
  </si>
  <si>
    <t>-1630223223</t>
  </si>
  <si>
    <t>218</t>
  </si>
  <si>
    <t>767640111</t>
  </si>
  <si>
    <t>Montáž dveří ocelových nebo hliníkových vchodových jednokřídlových bez nadsvětlíku</t>
  </si>
  <si>
    <t>22258236</t>
  </si>
  <si>
    <t>https://podminky.urs.cz/item/CS_URS_2022_01/767640111</t>
  </si>
  <si>
    <t>219</t>
  </si>
  <si>
    <t>Mat/767-003</t>
  </si>
  <si>
    <t>vchodové dveře Al 1-křídlé, rozměr 700/2100mm L/P zateplné, vč.rámové zárubně, prahu a kování, ozn.02/P a 03/L</t>
  </si>
  <si>
    <t>-631859263</t>
  </si>
  <si>
    <t>"dle specifikace dveří" 1+1</t>
  </si>
  <si>
    <t>220</t>
  </si>
  <si>
    <t>Mat/767-004</t>
  </si>
  <si>
    <t>vchodové dveře Al 1-křídlé, rozměr 800/2100mm L/P zateplné, vč.rámové zárubně, prahu a kování, ozn.04/L</t>
  </si>
  <si>
    <t>-1279536410</t>
  </si>
  <si>
    <t>221</t>
  </si>
  <si>
    <t>Mat/767-005</t>
  </si>
  <si>
    <t>vchodové dveře Al 1-křídlé, rozměr 900/2100mm L/P zateplné, vč.rámové zárubně, prahu a kování, ozn.01/L</t>
  </si>
  <si>
    <t>53133908</t>
  </si>
  <si>
    <t>222</t>
  </si>
  <si>
    <t>998767201</t>
  </si>
  <si>
    <t>Přesun hmot pro zámečnické konstrukce stanovený procentní sazbou (%) z ceny vodorovná dopravní vzdálenost do 50 m v objektech výšky do 6 m</t>
  </si>
  <si>
    <t>-323077609</t>
  </si>
  <si>
    <t>https://podminky.urs.cz/item/CS_URS_2022_01/998767201</t>
  </si>
  <si>
    <t>771</t>
  </si>
  <si>
    <t>Podlahy z dlaždic</t>
  </si>
  <si>
    <t>223</t>
  </si>
  <si>
    <t>771111011</t>
  </si>
  <si>
    <t>Příprava podkladu před provedením dlažby vysátí podlah</t>
  </si>
  <si>
    <t>2061743388</t>
  </si>
  <si>
    <t>https://podminky.urs.cz/item/CS_URS_2022_01/771111011</t>
  </si>
  <si>
    <t>"celková plocha dlažby" 14,35</t>
  </si>
  <si>
    <t>224</t>
  </si>
  <si>
    <t>771121011</t>
  </si>
  <si>
    <t>Příprava podkladu před provedením dlažby nátěr penetrační na podlahu</t>
  </si>
  <si>
    <t>1663895911</t>
  </si>
  <si>
    <t>https://podminky.urs.cz/item/CS_URS_2022_01/771121011</t>
  </si>
  <si>
    <t>225</t>
  </si>
  <si>
    <t>771151012</t>
  </si>
  <si>
    <t>Příprava podkladu před provedením dlažby samonivelační stěrka min.pevnosti 20 MPa, tloušťky přes 3 do 5 mm</t>
  </si>
  <si>
    <t>241131589</t>
  </si>
  <si>
    <t>https://podminky.urs.cz/item/CS_URS_2022_01/771151012</t>
  </si>
  <si>
    <t>226</t>
  </si>
  <si>
    <t>771574312</t>
  </si>
  <si>
    <t>Montáž podlah z dlaždic keramických lepených flexibilním rychletuhnoucím lepidlem maloformátových hladkých přes 9 do 12 ks/m2</t>
  </si>
  <si>
    <t>816987080</t>
  </si>
  <si>
    <t>https://podminky.urs.cz/item/CS_URS_2022_01/771574312</t>
  </si>
  <si>
    <t>"podlahy v m.č.102" 6,65</t>
  </si>
  <si>
    <t>"podlahy v m.č.103" 7,7</t>
  </si>
  <si>
    <t>227</t>
  </si>
  <si>
    <t>59761409</t>
  </si>
  <si>
    <t>dlažba keramická slinutá protiskluzná do interiéru i exteriéru pro vysoké mechanické namáhání přes 9 do 12ks/m2</t>
  </si>
  <si>
    <t>-1935541891</t>
  </si>
  <si>
    <t>14,35*1,1 'Přepočtené koeficientem množství</t>
  </si>
  <si>
    <t>228</t>
  </si>
  <si>
    <t>771577124</t>
  </si>
  <si>
    <t>Montáž podlah z dlaždic keramických lepených flexibilním rychletuhnoucím lepidlem Příplatek k cenám za dvousložkový spárovací tmel</t>
  </si>
  <si>
    <t>838695200</t>
  </si>
  <si>
    <t>https://podminky.urs.cz/item/CS_URS_2022_01/771577124</t>
  </si>
  <si>
    <t>229</t>
  </si>
  <si>
    <t>771591112</t>
  </si>
  <si>
    <t>Izolace podlahy pod dlažbu nátěrem nebo stěrkou ve dvou vrstvách</t>
  </si>
  <si>
    <t>1857631764</t>
  </si>
  <si>
    <t>https://podminky.urs.cz/item/CS_URS_2022_01/771591112</t>
  </si>
  <si>
    <t>230</t>
  </si>
  <si>
    <t>771592011</t>
  </si>
  <si>
    <t>Čištění vnitřních ploch po položení dlažby podlah nebo schodišť chemickými prostředky</t>
  </si>
  <si>
    <t>1904665184</t>
  </si>
  <si>
    <t>https://podminky.urs.cz/item/CS_URS_2022_01/771592011</t>
  </si>
  <si>
    <t>231</t>
  </si>
  <si>
    <t>998771201</t>
  </si>
  <si>
    <t>Přesun hmot pro podlahy z dlaždic stanovený procentní sazbou (%) z ceny vodorovná dopravní vzdálenost do 50 m v objektech výšky do 6 m</t>
  </si>
  <si>
    <t>148921034</t>
  </si>
  <si>
    <t>https://podminky.urs.cz/item/CS_URS_2022_01/998771201</t>
  </si>
  <si>
    <t>777</t>
  </si>
  <si>
    <t>Podlahy lité</t>
  </si>
  <si>
    <t>232</t>
  </si>
  <si>
    <t>777111101</t>
  </si>
  <si>
    <t>Příprava podkladu před provedením litých podlah zametení</t>
  </si>
  <si>
    <t>2000055254</t>
  </si>
  <si>
    <t>https://podminky.urs.cz/item/CS_URS_2022_01/777111101</t>
  </si>
  <si>
    <t>"podlaha v m.č.101 a 104" 11,25+9,39</t>
  </si>
  <si>
    <t>233</t>
  </si>
  <si>
    <t>777111111</t>
  </si>
  <si>
    <t>Příprava podkladu před provedením litých podlah vysátí</t>
  </si>
  <si>
    <t>851159831</t>
  </si>
  <si>
    <t>https://podminky.urs.cz/item/CS_URS_2022_01/777111111</t>
  </si>
  <si>
    <t>234</t>
  </si>
  <si>
    <t>777131105</t>
  </si>
  <si>
    <t>Penetrační nátěr podlahy epoxidový na podklad z čerstvého betonu</t>
  </si>
  <si>
    <t>300749740</t>
  </si>
  <si>
    <t>https://podminky.urs.cz/item/CS_URS_2022_01/777131105</t>
  </si>
  <si>
    <t>235</t>
  </si>
  <si>
    <t>777611121</t>
  </si>
  <si>
    <t>Krycí nátěr podlahy průmyslový epoxidový</t>
  </si>
  <si>
    <t>-167048341</t>
  </si>
  <si>
    <t>https://podminky.urs.cz/item/CS_URS_2022_01/777611121</t>
  </si>
  <si>
    <t>236</t>
  </si>
  <si>
    <t>777611161</t>
  </si>
  <si>
    <t>Krycí nátěr podlahy protiskluzová úprava prosyp křemenným pískem</t>
  </si>
  <si>
    <t>707273044</t>
  </si>
  <si>
    <t>https://podminky.urs.cz/item/CS_URS_2022_01/777611161</t>
  </si>
  <si>
    <t>237</t>
  </si>
  <si>
    <t>777911111</t>
  </si>
  <si>
    <t>Napojení na stěnu nebo sokl fabionem z epoxidové stěrky plněné pískem tuhé</t>
  </si>
  <si>
    <t>2122851525</t>
  </si>
  <si>
    <t>https://podminky.urs.cz/item/CS_URS_2022_01/777911111</t>
  </si>
  <si>
    <t>"soklík v m.č.101" 4,5*2+2,5*2-1,0</t>
  </si>
  <si>
    <t>"soklík v m.č.104" 1,445+3,5+3,92+4,285-0,8+0,2*2</t>
  </si>
  <si>
    <t>238</t>
  </si>
  <si>
    <t>998777201</t>
  </si>
  <si>
    <t>Přesun hmot pro podlahy lité stanovený procentní sazbou (%) z ceny vodorovná dopravní vzdálenost do 50 m v objektech výšky do 6 m</t>
  </si>
  <si>
    <t>-1504769930</t>
  </si>
  <si>
    <t>https://podminky.urs.cz/item/CS_URS_2022_01/998777201</t>
  </si>
  <si>
    <t>781</t>
  </si>
  <si>
    <t>Dokončovací práce - obklady</t>
  </si>
  <si>
    <t>239</t>
  </si>
  <si>
    <t>781111011</t>
  </si>
  <si>
    <t>Příprava podkladu před provedením obkladu oprášení (ometení) stěny</t>
  </si>
  <si>
    <t>-1421695545</t>
  </si>
  <si>
    <t>https://podminky.urs.cz/item/CS_URS_2022_01/781111011</t>
  </si>
  <si>
    <t>"celková plocha obkladů" 71,68</t>
  </si>
  <si>
    <t>240</t>
  </si>
  <si>
    <t>781121011</t>
  </si>
  <si>
    <t>Příprava podkladu před provedením obkladu nátěr penetrační na stěnu</t>
  </si>
  <si>
    <t>1286349125</t>
  </si>
  <si>
    <t>https://podminky.urs.cz/item/CS_URS_2022_01/781121011</t>
  </si>
  <si>
    <t>241</t>
  </si>
  <si>
    <t>781474113</t>
  </si>
  <si>
    <t>Montáž obkladů vnitřních stěn z dlaždic keramických lepených flexibilním lepidlem maloformátových hladkých přes 12 do 19 ks/m2</t>
  </si>
  <si>
    <t>-69467931</t>
  </si>
  <si>
    <t>https://podminky.urs.cz/item/CS_URS_2022_01/781474113</t>
  </si>
  <si>
    <t>"nové keramické obklady - m.č.102" (1,9*4+1,5*4+0,9*4-0,6*2-0,7)*2,1+0,2*2,0*2</t>
  </si>
  <si>
    <t>"nové keramické obklady - m.č.103" (2,2*6+1,0*2+1,4*2+0,9*2-0,6*2-0,7*3)*2,1+0,2*2,0*2</t>
  </si>
  <si>
    <t>"vnější obklad u pítek" 2,0*1,65</t>
  </si>
  <si>
    <t>242</t>
  </si>
  <si>
    <t>59761434</t>
  </si>
  <si>
    <t>dlažba keramická slinutá hladká do interiéru i exteriéru pro vysoké mechanické namáhání přes 9 do 12ks/m2</t>
  </si>
  <si>
    <t>-15312718</t>
  </si>
  <si>
    <t>71,68*1,1 'Přepočtené koeficientem množství</t>
  </si>
  <si>
    <t>243</t>
  </si>
  <si>
    <t>781477114</t>
  </si>
  <si>
    <t>Montáž obkladů vnitřních stěn z dlaždic keramických Příplatek k cenám za dvousložkový spárovací tmel</t>
  </si>
  <si>
    <t>-166481609</t>
  </si>
  <si>
    <t>https://podminky.urs.cz/item/CS_URS_2022_01/781477114</t>
  </si>
  <si>
    <t>244</t>
  </si>
  <si>
    <t>781494111</t>
  </si>
  <si>
    <t>Obklad - dokončující práce profily ukončovací lepené flexibilním lepidlem rohové</t>
  </si>
  <si>
    <t>-1915623480</t>
  </si>
  <si>
    <t>https://podminky.urs.cz/item/CS_URS_2022_01/781494111</t>
  </si>
  <si>
    <t>"nové keramické obklady - m.č.102" 2,1*16</t>
  </si>
  <si>
    <t>"nové keramické obklady - m.č.103" 2,1*12</t>
  </si>
  <si>
    <t>"vnější obklad u pítek" 1,65*2</t>
  </si>
  <si>
    <t>245</t>
  </si>
  <si>
    <t>781494511</t>
  </si>
  <si>
    <t>Obklad - dokončující práce profily ukončovací lepené flexibilním lepidlem ukončovací</t>
  </si>
  <si>
    <t>-1210806937</t>
  </si>
  <si>
    <t>https://podminky.urs.cz/item/CS_URS_2022_01/781494511</t>
  </si>
  <si>
    <t>"nové keramické obklady - m.č.102" 1,9*4+1,5*4+0,9*4-0,6*2-0,7</t>
  </si>
  <si>
    <t>"nové keramické obklady - m.č.103" 2,2*6+1,0*2+1,4*2+0,9*2-0,6*2-0,7*3</t>
  </si>
  <si>
    <t>"vnější obklad u pítek" 2,0</t>
  </si>
  <si>
    <t>246</t>
  </si>
  <si>
    <t>781495211</t>
  </si>
  <si>
    <t>Čištění vnitřních ploch po provedení obkladu stěn chemickými prostředky</t>
  </si>
  <si>
    <t>-2121161578</t>
  </si>
  <si>
    <t>https://podminky.urs.cz/item/CS_URS_2022_01/781495211</t>
  </si>
  <si>
    <t>247</t>
  </si>
  <si>
    <t>998781201</t>
  </si>
  <si>
    <t>Přesun hmot pro obklady keramické stanovený procentní sazbou (%) z ceny vodorovná dopravní vzdálenost do 50 m v objektech výšky do 6 m</t>
  </si>
  <si>
    <t>-1805349807</t>
  </si>
  <si>
    <t>https://podminky.urs.cz/item/CS_URS_2022_01/998781201</t>
  </si>
  <si>
    <t>783</t>
  </si>
  <si>
    <t>Dokončovací práce - nátěry</t>
  </si>
  <si>
    <t>248</t>
  </si>
  <si>
    <t>783301313</t>
  </si>
  <si>
    <t>Příprava podkladu zámečnických konstrukcí před provedením nátěru odmaštění odmašťovačem ředidlovým</t>
  </si>
  <si>
    <t>-1802288030</t>
  </si>
  <si>
    <t>https://podminky.urs.cz/item/CS_URS_2022_01/783301313</t>
  </si>
  <si>
    <t>"nátěr zárubní vnitřních dveří" ((0,7+1,97*2)*(0,10+0,05*2))*4</t>
  </si>
  <si>
    <t>249</t>
  </si>
  <si>
    <t>783301401</t>
  </si>
  <si>
    <t>Příprava podkladu zámečnických konstrukcí před provedením nátěru ometení</t>
  </si>
  <si>
    <t>246436846</t>
  </si>
  <si>
    <t>https://podminky.urs.cz/item/CS_URS_2022_01/783301401</t>
  </si>
  <si>
    <t>250</t>
  </si>
  <si>
    <t>783314201</t>
  </si>
  <si>
    <t>Základní antikorozní nátěr zámečnických konstrukcí jednonásobný syntetický standardní</t>
  </si>
  <si>
    <t>190808860</t>
  </si>
  <si>
    <t>https://podminky.urs.cz/item/CS_URS_2022_01/783314201</t>
  </si>
  <si>
    <t>251</t>
  </si>
  <si>
    <t>783315101</t>
  </si>
  <si>
    <t>Mezinátěr zámečnických konstrukcí jednonásobný syntetický standardní</t>
  </si>
  <si>
    <t>494629534</t>
  </si>
  <si>
    <t>https://podminky.urs.cz/item/CS_URS_2022_01/783315101</t>
  </si>
  <si>
    <t>252</t>
  </si>
  <si>
    <t>783317101</t>
  </si>
  <si>
    <t>Krycí nátěr (email) zámečnických konstrukcí jednonásobný syntetický standardní</t>
  </si>
  <si>
    <t>-1830491260</t>
  </si>
  <si>
    <t>https://podminky.urs.cz/item/CS_URS_2022_01/783317101</t>
  </si>
  <si>
    <t>784</t>
  </si>
  <si>
    <t>Dokončovací práce - malby a tapety</t>
  </si>
  <si>
    <t>253</t>
  </si>
  <si>
    <t>784181101</t>
  </si>
  <si>
    <t>Penetrace podkladu jednonásobná základní akrylátová bezbarvá v místnostech výšky do 3,80 m</t>
  </si>
  <si>
    <t>-1240972160</t>
  </si>
  <si>
    <t>https://podminky.urs.cz/item/CS_URS_2022_01/784181101</t>
  </si>
  <si>
    <t>254</t>
  </si>
  <si>
    <t>784211101</t>
  </si>
  <si>
    <t>Malby z malířských směsí oděruvzdorných za mokra dvojnásobné, bílé za mokra oděruvzdorné výborně v místnostech výšky do 3,80 m</t>
  </si>
  <si>
    <t>24081808</t>
  </si>
  <si>
    <t>https://podminky.urs.cz/item/CS_URS_2022_01/784211101</t>
  </si>
  <si>
    <t>"malby na nové omítky stěn" 110,395</t>
  </si>
  <si>
    <t>"malby na nový SDK podhled" 36,5</t>
  </si>
  <si>
    <t>HZS</t>
  </si>
  <si>
    <t>Hodinové zúčtovací sazby</t>
  </si>
  <si>
    <t>255</t>
  </si>
  <si>
    <t>HZS2212</t>
  </si>
  <si>
    <t>Hodinové zúčtovací sazby profesí PSV provádění stavebních instalací instalatér odborný</t>
  </si>
  <si>
    <t>hod</t>
  </si>
  <si>
    <t>512</t>
  </si>
  <si>
    <t>167201282</t>
  </si>
  <si>
    <t>https://podminky.urs.cz/item/CS_URS_2022_01/HZS2212</t>
  </si>
  <si>
    <t>"odpojení a znovu připojení termální vody k brodítku před dveřmi bazénové haly" 10,0</t>
  </si>
  <si>
    <t>256</t>
  </si>
  <si>
    <t>HZS2232</t>
  </si>
  <si>
    <t>Hodinové zúčtovací sazby profesí PSV provádění stavebních instalací elektrikář odborný</t>
  </si>
  <si>
    <t>467182140</t>
  </si>
  <si>
    <t>https://podminky.urs.cz/item/CS_URS_2022_01/HZS2232</t>
  </si>
  <si>
    <t>"odpojení a znovu připojení elektroinstalace k aut. dveřím do bazénové haly a brodítku" 10,0</t>
  </si>
  <si>
    <t>SO 102 10 - Rozšíření stávajícího brouzdaliště</t>
  </si>
  <si>
    <t xml:space="preserve">    4 - Vodorovné konstrukce</t>
  </si>
  <si>
    <t xml:space="preserve">    5 - Komunikace pozemní</t>
  </si>
  <si>
    <t xml:space="preserve">    8 - Trubní vedení</t>
  </si>
  <si>
    <t xml:space="preserve">    776 - Podlahy povlakové</t>
  </si>
  <si>
    <t>Ostatní - Ostatní</t>
  </si>
  <si>
    <t xml:space="preserve">    TB - Technologie brouzdaliště</t>
  </si>
  <si>
    <t>131251201</t>
  </si>
  <si>
    <t>Hloubení zapažených jam a zářezů strojně s urovnáním dna do předepsaného profilu a spádu v hornině třídy těžitelnosti I skupiny 3 do 20 m3</t>
  </si>
  <si>
    <t>1414859453</t>
  </si>
  <si>
    <t>https://podminky.urs.cz/item/CS_URS_2022_01/131251201</t>
  </si>
  <si>
    <t>"výkop pro vodovodní šachtu vč.trubního vedení" 2,0*2,0*1,8+0,9*0,6*1,0+2,55*0,8*1,5</t>
  </si>
  <si>
    <t>131251202</t>
  </si>
  <si>
    <t>Hloubení zapažených jam a zářezů strojně s urovnáním dna do předepsaného profilu a spádu v hornině třídy těžitelnosti I skupiny 3 přes 20 do 50 m3</t>
  </si>
  <si>
    <t>586265426</t>
  </si>
  <si>
    <t>https://podminky.urs.cz/item/CS_URS_2022_01/131251202</t>
  </si>
  <si>
    <t>"výkop pro technologickou šachtu" ((3,8*3,3+5,2*4,7)/2)*2,05</t>
  </si>
  <si>
    <t>131251203</t>
  </si>
  <si>
    <t>Hloubení zapažených jam a zářezů strojně s urovnáním dna do předepsaného profilu a spádu v hornině třídy těžitelnosti I skupiny 3 přes 50 do 100 m3</t>
  </si>
  <si>
    <t>-766435256</t>
  </si>
  <si>
    <t>https://podminky.urs.cz/item/CS_URS_2022_01/131251203</t>
  </si>
  <si>
    <t>"výkop pro novou konstrukci brouzdaliště" 64,0*(1,0+0,65)/2</t>
  </si>
  <si>
    <t>132251101</t>
  </si>
  <si>
    <t>Hloubení nezapažených rýh šířky do 800 mm strojně s urovnáním dna do předepsaného profilu a spádu v hornině třídy těžitelnosti I skupiny 3 do 20 m3</t>
  </si>
  <si>
    <t>1042873677</t>
  </si>
  <si>
    <t>https://podminky.urs.cz/item/CS_URS_2022_01/132251101</t>
  </si>
  <si>
    <t>"výkop rýhy pro potrubí odkanalizování drenáže" 6,0*0,8*1,5</t>
  </si>
  <si>
    <t>132251102</t>
  </si>
  <si>
    <t>Hloubení nezapažených rýh šířky do 800 mm strojně s urovnáním dna do předepsaného profilu a spádu v hornině třídy těžitelnosti I skupiny 3 přes 20 do 50 m3</t>
  </si>
  <si>
    <t>1447304024</t>
  </si>
  <si>
    <t>https://podminky.urs.cz/item/CS_URS_2022_01/132251102</t>
  </si>
  <si>
    <t>"rýha pro potrubí odkanalizování žlábků" 35,0*0,8*1,5</t>
  </si>
  <si>
    <t>151101101</t>
  </si>
  <si>
    <t>Zřízení pažení a rozepření stěn rýh pro podzemní vedení příložné pro jakoukoliv mezerovitost, hloubky do 2 m</t>
  </si>
  <si>
    <t>1290131802</t>
  </si>
  <si>
    <t>https://podminky.urs.cz/item/CS_URS_2022_01/151101101</t>
  </si>
  <si>
    <t>"pažení rýhy pro potrubí odkanalizování drenáže" 6,0*2*1,5</t>
  </si>
  <si>
    <t>"pažení rýhy pro potrubí odkanalizování žlábků" 35,0*2*1,5</t>
  </si>
  <si>
    <t>151101111</t>
  </si>
  <si>
    <t>Odstranění pažení a rozepření stěn rýh pro podzemní vedení s uložením materiálu na vzdálenost do 3 m od kraje výkopu příložné, hloubky do 2 m</t>
  </si>
  <si>
    <t>161985332</t>
  </si>
  <si>
    <t>https://podminky.urs.cz/item/CS_URS_2022_01/151101111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</si>
  <si>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</si>
  <si>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</si>
  <si>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-930712437</t>
  </si>
  <si>
    <t>https://podminky.urs.cz/item/CS_URS_2022_01/162351103</t>
  </si>
  <si>
    <t>"odvoz výkopku na mezideponii (ze zemních prací pro TŠ a ZTI)" 10,8+37,905</t>
  </si>
  <si>
    <t>-1999463774</t>
  </si>
  <si>
    <t>"odvoz přebytečného výkopku z TŠ a ZTI" 5,999+15,194+1,134+2,8*2,3*2,05+3,14*0,6^2*1,5</t>
  </si>
  <si>
    <t>"odvoz výkopu z brouzdaliště" 52,8</t>
  </si>
  <si>
    <t>"odpočet výkopku uplatněného v násypech" -7,993</t>
  </si>
  <si>
    <t>167151101</t>
  </si>
  <si>
    <t>Nakládání, skládání a překládání neulehlého výkopku nebo sypaniny strojně nakládání, množství do 100 m3, z horniny třídy těžitelnosti I, skupiny 1 až 3</t>
  </si>
  <si>
    <t>-596844387</t>
  </si>
  <si>
    <t>https://podminky.urs.cz/item/CS_URS_2022_01/167151101</t>
  </si>
  <si>
    <t>"nakládání výkopku na mezideponii" 48,705</t>
  </si>
  <si>
    <t>171151103</t>
  </si>
  <si>
    <t>Uložení sypanin do násypů strojně s rozprostřením sypaniny ve vrstvách a s hrubým urovnáním zhutněných z hornin soudržných jakékoliv třídy těžitelnosti</t>
  </si>
  <si>
    <t>-107561131</t>
  </si>
  <si>
    <t>https://podminky.urs.cz/item/CS_URS_2022_01/171151103</t>
  </si>
  <si>
    <t>"uložení výkopku do násypů kolem brouzdaliště" 50,75*0,315/2</t>
  </si>
  <si>
    <t>-1296616569</t>
  </si>
  <si>
    <t>82,032*1,75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</si>
  <si>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</si>
  <si>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</si>
  <si>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-226645915</t>
  </si>
  <si>
    <t>https://podminky.urs.cz/item/CS_URS_2022_01/174151101</t>
  </si>
  <si>
    <t>"zpětný zásyp kolem TŠ a výkopů pro ZTI" 10,8+37,905+7,5+42,0-37,225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</si>
  <si>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</si>
  <si>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</si>
  <si>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16876345</t>
  </si>
  <si>
    <t>https://podminky.urs.cz/item/CS_URS_2022_01/175111101</t>
  </si>
  <si>
    <t>"lože pod kanalizační potrubí" 2,75*0,9*0,40</t>
  </si>
  <si>
    <t>"lože pod vodovodní potrubí" 1,2*0,6*0,20</t>
  </si>
  <si>
    <t>"obsyp potrubí odkanalizování drenáže" 6,0*0,8*0,45</t>
  </si>
  <si>
    <t>"obsyp potrubí odkanalizování žlábků" 35,0*0,8*0,425</t>
  </si>
  <si>
    <t>58337303</t>
  </si>
  <si>
    <t>štěrkopísek frakce 0/8</t>
  </si>
  <si>
    <t>1327552846</t>
  </si>
  <si>
    <t>15,194*2 'Přepočtené koeficientem množství</t>
  </si>
  <si>
    <t>181951112</t>
  </si>
  <si>
    <t>Úprava pláně vyrovnáním výškových rozdílů strojně v hornině třídy těžitelnosti I, skupiny 1 až 3 se zhutněním</t>
  </si>
  <si>
    <t>-1979826691</t>
  </si>
  <si>
    <t>https://podminky.urs.cz/item/CS_URS_2022_01/181951112</t>
  </si>
  <si>
    <t>"úprava pláně pod základovou desku vč.plochy chodníku" 8,52*8,89+3,14*4,445^2/2*2</t>
  </si>
  <si>
    <t>182251101</t>
  </si>
  <si>
    <t>Svahování trvalých svahů do projektovaných profilů strojně s potřebným přemístěním výkopku při svahování násypů v jakékoliv hornině</t>
  </si>
  <si>
    <t>979830752</t>
  </si>
  <si>
    <t>https://podminky.urs.cz/item/CS_URS_2022_01/182251101</t>
  </si>
  <si>
    <t>"svahování násypů kolem brouzdaliště" 51,5</t>
  </si>
  <si>
    <t>211561111</t>
  </si>
  <si>
    <t>Výplň kamenivem do rýh odvodňovacích žeber nebo trativodů bez zhutnění, s úpravou povrchu výplně kamenivem hrubým drceným frakce 4 až 16 mm</t>
  </si>
  <si>
    <t>-839610126</t>
  </si>
  <si>
    <t>https://podminky.urs.cz/item/CS_URS_2022_01/211561111</t>
  </si>
  <si>
    <t>"celkový objem" 42,4*0,2*0,2</t>
  </si>
  <si>
    <t>211971110</t>
  </si>
  <si>
    <t>Zřízení opláštění výplně z geotextilie odvodňovacích žeber nebo trativodů v rýze nebo zářezu se stěnami šikmými o sklonu do 1:2</t>
  </si>
  <si>
    <t>134694070</t>
  </si>
  <si>
    <t>https://podminky.urs.cz/item/CS_URS_2022_01/211971110</t>
  </si>
  <si>
    <t>"celková plocha" 42,4*0,20*4</t>
  </si>
  <si>
    <t>69311081</t>
  </si>
  <si>
    <t>geotextilie netkaná separační, ochranná, filtrační, drenážní PES 300g/m2</t>
  </si>
  <si>
    <t>-29820129</t>
  </si>
  <si>
    <t>33,92*1,1845 'Přepočtené koeficientem množství</t>
  </si>
  <si>
    <t>212755214</t>
  </si>
  <si>
    <t>Trativody bez lože z drenážních trubek plastových flexibilních D 100 mm</t>
  </si>
  <si>
    <t>-505696735</t>
  </si>
  <si>
    <t>https://podminky.urs.cz/item/CS_URS_2022_01/212755214</t>
  </si>
  <si>
    <t>"celková délka" 14,9*2+6,3*2</t>
  </si>
  <si>
    <t>271542211</t>
  </si>
  <si>
    <t>Podsyp pod základové konstrukce se zhutněním a urovnáním povrchu ze štěrkodrtě netříděné</t>
  </si>
  <si>
    <t>-511773479</t>
  </si>
  <si>
    <t>https://podminky.urs.cz/item/CS_URS_2022_01/271542211</t>
  </si>
  <si>
    <t>"podkladní konstrukce základové desky brouzdaliště" (16,9+0,35)*6,9*0,30</t>
  </si>
  <si>
    <t>271562211</t>
  </si>
  <si>
    <t>Podsyp pod základové konstrukce se zhutněním a urovnáním povrchu z kameniva drobného, frakce 0 - 4 mm</t>
  </si>
  <si>
    <t>1797319394</t>
  </si>
  <si>
    <t>https://podminky.urs.cz/item/CS_URS_2022_01/271562211</t>
  </si>
  <si>
    <t>"podkladní konstrukce základové desky brouzdaliště" (16,9+0,35)*6,9*0,05</t>
  </si>
  <si>
    <t>273313811</t>
  </si>
  <si>
    <t>Základy z betonu prostého desky z betonu kamenem neprokládaného tř. C 25/30</t>
  </si>
  <si>
    <t>-744700430</t>
  </si>
  <si>
    <t>https://podminky.urs.cz/item/CS_URS_2022_01/273313811</t>
  </si>
  <si>
    <t>"výplňový beton pod nerezovou konstrukcí brouzdaliště vč.odvodňovacího žlábku (z PD nelze stanovit - odhad)" 33,0</t>
  </si>
  <si>
    <t>273321411</t>
  </si>
  <si>
    <t>Základy z betonu železového (bez výztuže) desky z betonu bez zvláštních nároků na prostředí tř. C 20/25</t>
  </si>
  <si>
    <t>-359349211</t>
  </si>
  <si>
    <t>https://podminky.urs.cz/item/CS_URS_2022_01/273321411</t>
  </si>
  <si>
    <t>"základová deska brouzdaliště" 14,9*6,3*0,20+6,3*0,20*0,35</t>
  </si>
  <si>
    <t>273351121</t>
  </si>
  <si>
    <t>Bednění základů desek zřízení</t>
  </si>
  <si>
    <t>-1016063890</t>
  </si>
  <si>
    <t>https://podminky.urs.cz/item/CS_URS_2022_01/273351121</t>
  </si>
  <si>
    <t>"základová deska brouzdaliště" (14,9*2+6,3*2)*0,20</t>
  </si>
  <si>
    <t>273351122</t>
  </si>
  <si>
    <t>Bednění základů desek odstranění</t>
  </si>
  <si>
    <t>1439528299</t>
  </si>
  <si>
    <t>https://podminky.urs.cz/item/CS_URS_2022_01/273351122</t>
  </si>
  <si>
    <t>273362021</t>
  </si>
  <si>
    <t>Výztuž základů desek ze svařovaných sítí z drátů typu KARI</t>
  </si>
  <si>
    <t>-792380306</t>
  </si>
  <si>
    <t>https://podminky.urs.cz/item/CS_URS_2022_01/273362021</t>
  </si>
  <si>
    <t>"výztuž základové desky brouzdaliště - 1x KARI síť 8,0x8,0/100x100mm + 20% prostřih a přesahy" 119,025*7,99*1,20/1000</t>
  </si>
  <si>
    <t>382413121</t>
  </si>
  <si>
    <t>Osazení plastové jímky z polypropylenu PP na obetonování objemu 16000 l</t>
  </si>
  <si>
    <t>1126628711</t>
  </si>
  <si>
    <t>https://podminky.urs.cz/item/CS_URS_2022_01/382413121</t>
  </si>
  <si>
    <t>56230028</t>
  </si>
  <si>
    <t>jímka plastová na obetonování 4x2x2m objem 16m3</t>
  </si>
  <si>
    <t>1890123573</t>
  </si>
  <si>
    <t>"konstrukce technologické šachty" 1</t>
  </si>
  <si>
    <t>Vodorovné konstrukce</t>
  </si>
  <si>
    <t>451573111</t>
  </si>
  <si>
    <t>Lože pod potrubí, stoky a drobné objekty v otevřeném výkopu z písku a štěrkopísku do 63 mm</t>
  </si>
  <si>
    <t>-1971467042</t>
  </si>
  <si>
    <t>https://podminky.urs.cz/item/CS_URS_2022_01/451573111</t>
  </si>
  <si>
    <t>"lože pod kanalizační potrubí" 2,75*0,9*0,15</t>
  </si>
  <si>
    <t>"lože pod vodovodní potrubí" 1,2*0,6*0,15</t>
  </si>
  <si>
    <t>"lože pod plastovou šachtu" 2,0*2,0*0,15</t>
  </si>
  <si>
    <t>"lože pod potrubí odkanalizování drenáže" 6,0*0,8*0,15</t>
  </si>
  <si>
    <t>"lože pod potrubí odkanalizování žlábků" 35,0*0,8*0,15</t>
  </si>
  <si>
    <t>452321151</t>
  </si>
  <si>
    <t>Podkladní a zajišťovací konstrukce z betonu železového v otevřeném výkopu desky pod potrubí, stoky a drobné objekty z betonu tř. C 20/25</t>
  </si>
  <si>
    <t>-147360445</t>
  </si>
  <si>
    <t>https://podminky.urs.cz/item/CS_URS_2022_01/452321151</t>
  </si>
  <si>
    <t>"konstrukce technologické šachty - podkladní deska tl.350mm" 2,8*2,3*0,35</t>
  </si>
  <si>
    <t>452351101</t>
  </si>
  <si>
    <t>Bednění podkladních a zajišťovacích konstrukcí v otevřeném výkopu desek nebo sedlových loží pod potrubí, stoky a drobné objekty</t>
  </si>
  <si>
    <t>1055826423</t>
  </si>
  <si>
    <t>https://podminky.urs.cz/item/CS_URS_2022_01/452351101</t>
  </si>
  <si>
    <t>"konstrukce technologické šachty - podkladní deska tl.350mm" (2,8*2+2,3*2)*0,35</t>
  </si>
  <si>
    <t>452368211</t>
  </si>
  <si>
    <t>Výztuž podkladních desek, bloků nebo pražců v otevřeném výkopu ze svařovaných sítí typu Kari</t>
  </si>
  <si>
    <t>-269228611</t>
  </si>
  <si>
    <t>https://podminky.urs.cz/item/CS_URS_2022_01/452368211</t>
  </si>
  <si>
    <t>"konstrukce technologické šachty - výztuž podkladní desky 2x KARI síť 8,0x8,0/150x150mm + 20% prostřih a přesahy" 2,8*2,3*2*5,4*1,20/1000</t>
  </si>
  <si>
    <t>Komunikace pozemní</t>
  </si>
  <si>
    <t>564861011</t>
  </si>
  <si>
    <t>Podklad ze štěrkodrti ŠD s rozprostřením a zhutněním plochy jednotlivě do 100 m2, po zhutnění tl. 200 mm</t>
  </si>
  <si>
    <t>-1645625811</t>
  </si>
  <si>
    <t>https://podminky.urs.cz/item/CS_URS_2022_01/564861011</t>
  </si>
  <si>
    <t>"konstrukce pryžového koberce" (8,52*2+3,14*7,33/2*2)*1,5</t>
  </si>
  <si>
    <t>571901111</t>
  </si>
  <si>
    <t>Posyp podkladu nebo krytu s rozprostřením a zhutněním kamenivem drceným nebo těženým, v množství do 5 kg/m2</t>
  </si>
  <si>
    <t>-1485945207</t>
  </si>
  <si>
    <t>https://podminky.urs.cz/item/CS_URS_2022_01/571901111</t>
  </si>
  <si>
    <t>579231362</t>
  </si>
  <si>
    <t>Venkovní lité pryžové povrchy na předem upravený terén třívrstvé tloušťky 13 mm včetně stabilizační vrstvy tloušťky 35 mm, prováděné strojně plochy přes 300m2 v odstínech dle návrhu PD včetně vytvoření 2D obrazců</t>
  </si>
  <si>
    <t>-795352701</t>
  </si>
  <si>
    <t>https://podminky.urs.cz/item/CS_URS_2022_01/579231362</t>
  </si>
  <si>
    <t>632481213</t>
  </si>
  <si>
    <t>Separační vrstva k oddělení podlahových vrstev z polyetylénové fólie</t>
  </si>
  <si>
    <t>1401330291</t>
  </si>
  <si>
    <t>https://podminky.urs.cz/item/CS_URS_2022_01/632481213</t>
  </si>
  <si>
    <t>"separační folie podkladní konstrukce základové desky brouzdaliště - 2 vrstvy" (16,9+0,35)*6,9*2</t>
  </si>
  <si>
    <t>Trubní vedení</t>
  </si>
  <si>
    <t>871275211</t>
  </si>
  <si>
    <t>Kanalizační potrubí z tvrdého PVC v otevřeném výkopu ve sklonu do 20 %, hladkého plnostěnného jednovrstvého, tuhost třídy SN 4 DN 125</t>
  </si>
  <si>
    <t>862279431</t>
  </si>
  <si>
    <t>https://podminky.urs.cz/item/CS_URS_2022_01/871275211</t>
  </si>
  <si>
    <t>"odkanalizování žlábků" 35,0</t>
  </si>
  <si>
    <t>871315211</t>
  </si>
  <si>
    <t>Kanalizační potrubí z tvrdého PVC v otevřeném výkopu ve sklonu do 20 %, hladkého plnostěnného jednovrstvého, tuhost třídy SN 4 DN 160</t>
  </si>
  <si>
    <t>-1657299413</t>
  </si>
  <si>
    <t>https://podminky.urs.cz/item/CS_URS_2022_01/871315211</t>
  </si>
  <si>
    <t>"odkanalizování drenáže" 6,0</t>
  </si>
  <si>
    <t>893811163</t>
  </si>
  <si>
    <t>Osazení vodoměrné šachty z polypropylenu PP samonosné pro běžné zatížení kruhové, průměru D do 1,2 m, světlé hloubky přes 1,4 m do 1,6 m</t>
  </si>
  <si>
    <t>535910320</t>
  </si>
  <si>
    <t>https://podminky.urs.cz/item/CS_URS_2022_01/893811163</t>
  </si>
  <si>
    <t>56230594.R</t>
  </si>
  <si>
    <t>šachta podzemní samonosná kruhová 1,2/1,5m s vývody splaškové kanalizace, vodovodu a elektro</t>
  </si>
  <si>
    <t>-1264915710</t>
  </si>
  <si>
    <t>894302151</t>
  </si>
  <si>
    <t>Ostatní konstrukce na trubním vedení ze železobetonu stěny šachet tloušťky přes 200 mm z betonu bez zvýšených nároků na prostředí tř. C 20/25</t>
  </si>
  <si>
    <t>-2003351618</t>
  </si>
  <si>
    <t>https://podminky.urs.cz/item/CS_URS_2022_01/894302151</t>
  </si>
  <si>
    <t>"konstrukce technologické šachty - stěny (obetonování jímky)" (2,8*2+1,9*2)*1,5*0,20</t>
  </si>
  <si>
    <t>894302251</t>
  </si>
  <si>
    <t>Ostatní konstrukce na trubním vedení ze železobetonu strop šachet vodovodních nebo kanalizačních z betonu bez zvýšených nároků na prostředí tř. C 20/25</t>
  </si>
  <si>
    <t>610454634</t>
  </si>
  <si>
    <t>https://podminky.urs.cz/item/CS_URS_2022_01/894302251</t>
  </si>
  <si>
    <t>"konstrukce technologické šachty - stropní deska vč.vstupu" 2,8*2,3*0,2+(1,2*2+0,6*2)*0,25*0,15</t>
  </si>
  <si>
    <t>894502201</t>
  </si>
  <si>
    <t>Bednění konstrukcí na trubním vedení stěn šachet pravoúhlých nebo čtyř a vícehranných oboustranné</t>
  </si>
  <si>
    <t>-2072800629</t>
  </si>
  <si>
    <t>https://podminky.urs.cz/item/CS_URS_2022_01/894502201</t>
  </si>
  <si>
    <t>"konstrukce technologické šachty - bednění stěn s přesahem na stropní desku" (2,8*2+2,3*2)*1,7</t>
  </si>
  <si>
    <t>894503111</t>
  </si>
  <si>
    <t>Bednění konstrukcí na trubním vedení deskových stropů šachet jakýchkoliv rozměrů</t>
  </si>
  <si>
    <t>-397029658</t>
  </si>
  <si>
    <t>https://podminky.urs.cz/item/CS_URS_2022_01/894503111</t>
  </si>
  <si>
    <t>"konstrukce technologické šachty - stropní deska vč.vstupu" 2,4*1,9-0,6*0,9+(0,9*2+0,6*2)*0,45+(1,2*2+0,9*2)*0,25</t>
  </si>
  <si>
    <t>894608112</t>
  </si>
  <si>
    <t>Výztuž šachet z betonářské oceli 10 505 (R) nebo BSt 500</t>
  </si>
  <si>
    <t>-300850034</t>
  </si>
  <si>
    <t>https://podminky.urs.cz/item/CS_URS_2022_01/894608112</t>
  </si>
  <si>
    <t>"konstrukce technologické šachty - výztuž stěn profil R6 v množství 8,0bm/m2 plochy konstrukce + 5% prostřih" (2,8*2+1,9*2)*1,5*8,0*0,222*1,05/1000</t>
  </si>
  <si>
    <t>894608211</t>
  </si>
  <si>
    <t>Výztuž šachet ze svařovaných sítí typu Kari</t>
  </si>
  <si>
    <t>103043164</t>
  </si>
  <si>
    <t>https://podminky.urs.cz/item/CS_URS_2022_01/894608211</t>
  </si>
  <si>
    <t>"konstrukce technologické šachty - výztuž stropní desky 1x KARI síť 8,0x8,0/150x150mm + 20% prostřih a přesahy" 2,8*2,3*5,40*1,20/1000</t>
  </si>
  <si>
    <t>894812111</t>
  </si>
  <si>
    <t>Revizní a čistící šachta z polypropylenu PP pro hladké trouby DN 315 šachtové dno (DN šachty / DN trubního vedení) DN 315/150 přímý tok</t>
  </si>
  <si>
    <t>-97635229</t>
  </si>
  <si>
    <t>https://podminky.urs.cz/item/CS_URS_2022_01/894812111</t>
  </si>
  <si>
    <t>"kontrolní šachty drenáže" 2</t>
  </si>
  <si>
    <t>894812131</t>
  </si>
  <si>
    <t>Revizní a čistící šachta z polypropylenu PP pro hladké trouby DN 315 roura šachtová korugovaná bez hrdla, světlé hloubky 1250 mm</t>
  </si>
  <si>
    <t>1690921641</t>
  </si>
  <si>
    <t>https://podminky.urs.cz/item/CS_URS_2022_01/894812131</t>
  </si>
  <si>
    <t>894812149</t>
  </si>
  <si>
    <t>Revizní a čistící šachta z polypropylenu PP pro hladké trouby DN 315 roura šachtová korugovaná Příplatek k cenám 2131 - 2142 za uříznutí šachtové roury</t>
  </si>
  <si>
    <t>1883110094</t>
  </si>
  <si>
    <t>https://podminky.urs.cz/item/CS_URS_2022_01/894812149</t>
  </si>
  <si>
    <t>894812155</t>
  </si>
  <si>
    <t>Revizní a čistící šachta z polypropylenu PP pro hladké trouby DN 315 poklop plastový pachotěsný s madlem</t>
  </si>
  <si>
    <t>1907459668</t>
  </si>
  <si>
    <t>https://podminky.urs.cz/item/CS_URS_2022_01/894812155</t>
  </si>
  <si>
    <t>894812201</t>
  </si>
  <si>
    <t>Revizní a čistící šachta z polypropylenu PP pro hladké trouby DN 425 šachtové dno (DN šachty / DN trubního vedení) DN 425/150 průtočné</t>
  </si>
  <si>
    <t>1594498013</t>
  </si>
  <si>
    <t>https://podminky.urs.cz/item/CS_URS_2022_01/894812201</t>
  </si>
  <si>
    <t>"šachta na odkanalizování drenáže" 1</t>
  </si>
  <si>
    <t>894812231</t>
  </si>
  <si>
    <t>Revizní a čistící šachta z polypropylenu PP pro hladké trouby DN 425 roura šachtová korugovaná bez hrdla, světlé hloubky 1500 mm</t>
  </si>
  <si>
    <t>1190418427</t>
  </si>
  <si>
    <t>https://podminky.urs.cz/item/CS_URS_2022_01/894812231</t>
  </si>
  <si>
    <t>894812249</t>
  </si>
  <si>
    <t>Revizní a čistící šachta z polypropylenu PP pro hladké trouby DN 425 roura šachtová korugovaná Příplatek k cenám 2231 - 2242 za uříznutí šachtové roury</t>
  </si>
  <si>
    <t>-516095237</t>
  </si>
  <si>
    <t>https://podminky.urs.cz/item/CS_URS_2022_01/894812249</t>
  </si>
  <si>
    <t>894812257</t>
  </si>
  <si>
    <t>Revizní a čistící šachta z polypropylenu PP pro hladké trouby DN 425 poklop plastový (pro třídu zatížení) pochůzí (A15)</t>
  </si>
  <si>
    <t>-1831163104</t>
  </si>
  <si>
    <t>https://podminky.urs.cz/item/CS_URS_2022_01/894812257</t>
  </si>
  <si>
    <t>899102112</t>
  </si>
  <si>
    <t>Osazení poklopů litinových a ocelových včetně rámů pro třídu zatížení A15, A50</t>
  </si>
  <si>
    <t>-1156326523</t>
  </si>
  <si>
    <t>https://podminky.urs.cz/item/CS_URS_2022_01/899102112</t>
  </si>
  <si>
    <t>63126043</t>
  </si>
  <si>
    <t>poklop kompozitní pochůzný hranatý včetně rámů a příslušenství 600/900mm A15</t>
  </si>
  <si>
    <t>1591989354</t>
  </si>
  <si>
    <t>"vstupní poklop technologické šachty" 1</t>
  </si>
  <si>
    <t>1147341051</t>
  </si>
  <si>
    <t>"lemování plochy z pryže" 8,52*2+3,14*8,89/2*2</t>
  </si>
  <si>
    <t>59217037</t>
  </si>
  <si>
    <t>obrubník betonový parkový přírodní 500x50x200mm</t>
  </si>
  <si>
    <t>1950391457</t>
  </si>
  <si>
    <t>44,955*1,05 'Přepočtené koeficientem množství</t>
  </si>
  <si>
    <t>935113111</t>
  </si>
  <si>
    <t>Osazení odvodňovacího žlabu s krycím roštem polymerbetonového šířky do 200 mm</t>
  </si>
  <si>
    <t>-1898974723</t>
  </si>
  <si>
    <t>https://podminky.urs.cz/item/CS_URS_2022_01/935113111</t>
  </si>
  <si>
    <t>"odvodnění kolem brouzdaliště" 2,0*4</t>
  </si>
  <si>
    <t>59227006</t>
  </si>
  <si>
    <t>žlab odvodňovací z polymerbetonu se spádem dna 0,5% 1000x130x155/160mm s krycím litinovým roštem tř.A15</t>
  </si>
  <si>
    <t>-1748447632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</si>
  <si>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</si>
  <si>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</si>
  <si>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770158513</t>
  </si>
  <si>
    <t>https://podminky.urs.cz/item/CS_URS_2022_01/113106142</t>
  </si>
  <si>
    <t>"celková plocha" 252,0</t>
  </si>
  <si>
    <t>981513114</t>
  </si>
  <si>
    <t>Demolice konstrukcí objektů těžkými mechanizačními prostředky konstrukcí ze železobetonu</t>
  </si>
  <si>
    <t>-1739377668</t>
  </si>
  <si>
    <t>https://podminky.urs.cz/item/CS_URS_2022_01/981513114</t>
  </si>
  <si>
    <t>"demolice stávajícího brouzdaliště" 10,8</t>
  </si>
  <si>
    <t>-500608928</t>
  </si>
  <si>
    <t>620184147</t>
  </si>
  <si>
    <t>1861363180</t>
  </si>
  <si>
    <t>90,288*5 'Přepočtené koeficientem množství</t>
  </si>
  <si>
    <t>997013861</t>
  </si>
  <si>
    <t>Poplatek za uložení stavebního odpadu na recyklační skládce (skládkovné) z prostého betonu zatříděného do Katalogu odpadů pod kódem 17 01 01</t>
  </si>
  <si>
    <t>1279749712</t>
  </si>
  <si>
    <t>https://podminky.urs.cz/item/CS_URS_2022_01/997013861</t>
  </si>
  <si>
    <t>1530599705</t>
  </si>
  <si>
    <t>721171907</t>
  </si>
  <si>
    <t>Opravy odpadního potrubí plastového vsazení odbočky do potrubí DN 160</t>
  </si>
  <si>
    <t>1736741107</t>
  </si>
  <si>
    <t>https://podminky.urs.cz/item/CS_URS_2022_01/721171907</t>
  </si>
  <si>
    <t>"připojení na stávající rozvod" 1</t>
  </si>
  <si>
    <t>2113254393</t>
  </si>
  <si>
    <t>"celková délka" 2,75</t>
  </si>
  <si>
    <t>712747514</t>
  </si>
  <si>
    <t>722174023</t>
  </si>
  <si>
    <t>Potrubí z plastových trubek z polypropylenu PPR svařovaných polyfúzně PN 20 (SDR 6) D 25 x 4,2</t>
  </si>
  <si>
    <t>1753866832</t>
  </si>
  <si>
    <t>https://podminky.urs.cz/item/CS_URS_2022_01/722174023</t>
  </si>
  <si>
    <t>"celková délka" 12,0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</si>
  <si>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</si>
  <si>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</si>
  <si>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-980479337</t>
  </si>
  <si>
    <t>https://podminky.urs.cz/item/CS_URS_2022_01/722181212</t>
  </si>
  <si>
    <t>722240122</t>
  </si>
  <si>
    <t>Armatury z plastických hmot kohouty (PPR) kulové DN 20</t>
  </si>
  <si>
    <t>162528928</t>
  </si>
  <si>
    <t>https://podminky.urs.cz/item/CS_URS_2022_01/722240122</t>
  </si>
  <si>
    <t>-1740902626</t>
  </si>
  <si>
    <t>-133162650</t>
  </si>
  <si>
    <t>-875319673</t>
  </si>
  <si>
    <t>741410021</t>
  </si>
  <si>
    <t>Montáž uzemňovacího vedení s upevněním, propojením a připojením pomocí svorek v zemi s izolací spojů pásku průřezu do 120 mm2 v městské zástavbě</t>
  </si>
  <si>
    <t>-2064135694</t>
  </si>
  <si>
    <t>https://podminky.urs.cz/item/CS_URS_2022_01/741410021</t>
  </si>
  <si>
    <t>"dle samostatného výkazu výměr části elektro" 60,0</t>
  </si>
  <si>
    <t>35442062</t>
  </si>
  <si>
    <t>pás zemnící 30x4mm FeZn</t>
  </si>
  <si>
    <t>-346906080</t>
  </si>
  <si>
    <t>"dle samostatného výkazu výměr části elektro" 60,0*0,97</t>
  </si>
  <si>
    <t>741420022</t>
  </si>
  <si>
    <t>Montáž hromosvodného vedení svorek se 3 a více šrouby</t>
  </si>
  <si>
    <t>-782999005</t>
  </si>
  <si>
    <t>https://podminky.urs.cz/item/CS_URS_2022_01/741420022</t>
  </si>
  <si>
    <t>35441895</t>
  </si>
  <si>
    <t>svorka připojovací k připojení kovových částí</t>
  </si>
  <si>
    <t>-959160103</t>
  </si>
  <si>
    <t>"dle samostatného výkazu výměr části elektro" 50</t>
  </si>
  <si>
    <t>741820011</t>
  </si>
  <si>
    <t>Měření zemních odporů zemnicí sítě délky pásku do 100 m</t>
  </si>
  <si>
    <t>-1610496072</t>
  </si>
  <si>
    <t>https://podminky.urs.cz/item/CS_URS_2022_01/741820011</t>
  </si>
  <si>
    <t>-1181412840</t>
  </si>
  <si>
    <t>Agreg.cena 742-001</t>
  </si>
  <si>
    <t>Dodávka a montáž systému měření a regulace (viz samostatný dílčí rozpočet)</t>
  </si>
  <si>
    <t>1436012626</t>
  </si>
  <si>
    <t>776</t>
  </si>
  <si>
    <t>Podlahy povlakové</t>
  </si>
  <si>
    <t>776261111</t>
  </si>
  <si>
    <t>Montáž podlahovin z pryže lepením standardním lepidlem z pásů</t>
  </si>
  <si>
    <t>1438508090</t>
  </si>
  <si>
    <t>https://podminky.urs.cz/item/CS_URS_2022_01/776261111</t>
  </si>
  <si>
    <t>272451650</t>
  </si>
  <si>
    <t>podlahová konstrukce z recyklované pryže tl.30mm (dvouvrstvý systém složený ze základní tlumící vrstvy recyklovaného granulátu SBR a vrchní barevné vrstvy granulátu EPDM) včetně systémového příslušenství a doplňků pro montáž</t>
  </si>
  <si>
    <t>1481457006</t>
  </si>
  <si>
    <t>Poznámka k položce:_x000D_
Dle požadavku zadavatele budou podlahové dlaždice zajištěny od výrobce, který garantuje jejich dodávku ve standardním (bezpříplatkovém) provedení v minimálním počtu 6-ti odstínů !!!</t>
  </si>
  <si>
    <t>60,084*1,2 'Přepočtené koeficientem množství</t>
  </si>
  <si>
    <t>998776201</t>
  </si>
  <si>
    <t>Přesun hmot pro podlahy povlakové stanovený procentní sazbou (%) z ceny vodorovná dopravní vzdálenost do 50 m v objektech výšky do 6 m</t>
  </si>
  <si>
    <t>780592165</t>
  </si>
  <si>
    <t>https://podminky.urs.cz/item/CS_URS_2022_01/998776201</t>
  </si>
  <si>
    <t>PSC</t>
  </si>
  <si>
    <t xml:space="preserve">Poznámka k souboru cen:_x000D_
1. Ceny pro přesun hmot stanovený z hmotnosti přesunovaného materiálu se používají tehdy, pokud je_x000D_
 možné určit hmotnost za celý stavební díl. Do této hmotnosti se započítává i hmotnost materiálů_x000D_
 oceňovaných ve specifikaci._x000D_
2. Pokud nelze jednoznačně stanovit hmotnost přesunovaných materiálů, lze pro výpočet přesunu hmot_x000D_
 použít orientačně procentní sazbu. Touto sazbou se vynásobí rozpočtové náklady za celý stavební díl_x000D_
 včetně nákladů na materiál ve specifikacích._x000D_
3. Příplatek k cenám -6181 pro přesun prováděný bez použití mechanizace, tj. za ztížených podmínek,_x000D_
 lze použít pouze pro hmotnost materiálu, která se tímto způsobem skutečně přemísťuje._x000D_
</t>
  </si>
  <si>
    <t>Ostatní</t>
  </si>
  <si>
    <t>TB</t>
  </si>
  <si>
    <t>Technologie brouzdaliště</t>
  </si>
  <si>
    <t>Agreg.cena TB-001</t>
  </si>
  <si>
    <t>Dodávka a montáž technologie brouzdaliště (viz samostatný dílčí výkaz výměr) vč.zemních prací nezbytných pro trubní vedení</t>
  </si>
  <si>
    <t>-51709767</t>
  </si>
  <si>
    <t>Agreg.cena TB-002</t>
  </si>
  <si>
    <t>Dodávka a montáž bazénové vany brouzdaliště vč.atrakcí (viz samostatný dílčí výkaz výměr)</t>
  </si>
  <si>
    <t>-13086971</t>
  </si>
  <si>
    <t>SO 102 11 - Vstupní objekt</t>
  </si>
  <si>
    <t xml:space="preserve">    713 - Izolace tepelné</t>
  </si>
  <si>
    <t xml:space="preserve">    735 - Ústřední vytápění - otopná tělesa</t>
  </si>
  <si>
    <t>122452204</t>
  </si>
  <si>
    <t>Odkopávky a prokopávky nezapažené pro silnice a dálnice strojně v hornině třídy těžitelnosti II přes 100 do 500 m3</t>
  </si>
  <si>
    <t>-186087739</t>
  </si>
  <si>
    <t>https://podminky.urs.cz/item/CS_URS_2022_01/122452204</t>
  </si>
  <si>
    <t>"odkopávka pro konstrukci chodníku" 35,0*0,25</t>
  </si>
  <si>
    <t>"odkopávka pro konstrukci pojezdové plochy" 342,0*0,35</t>
  </si>
  <si>
    <t>131251102</t>
  </si>
  <si>
    <t>Hloubení nezapažených jam a zářezů strojně s urovnáním dna do předepsaného profilu a spádu v hornině třídy těžitelnosti I skupiny 3 přes 20 do 50 m3</t>
  </si>
  <si>
    <t>293931997</t>
  </si>
  <si>
    <t>https://podminky.urs.cz/item/CS_URS_2022_01/131251102</t>
  </si>
  <si>
    <t>"výkop jámy pro základové pasy - z úrovně -0,250 na -0,825" (7,8*6,55+6,8*5,55)/2*0,575</t>
  </si>
  <si>
    <t>"výkop jámy pro základové pasy - z úrovně -0,825 na -1,550" (5,81*2,0+4,31*0,8)/2*0,725*2+(4,635*2,0+3,135*0,8)/2*0,725</t>
  </si>
  <si>
    <t>-973787652</t>
  </si>
  <si>
    <t>"výkop rýhy pro vodovodní přípojku" 12,0*0,6*1,10</t>
  </si>
  <si>
    <t>132254203</t>
  </si>
  <si>
    <t>Hloubení zapažených rýh šířky přes 800 do 2 000 mm strojně s urovnáním dna do předepsaného profilu a spádu v hornině třídy těžitelnosti I skupiny 3 přes 50 do 100 m3</t>
  </si>
  <si>
    <t>102528530</t>
  </si>
  <si>
    <t>https://podminky.urs.cz/item/CS_URS_2022_01/132254203</t>
  </si>
  <si>
    <t>"výkop rýhy pro přípojku splaškové kanalizace" 21,0*0,9*(3,09+3,4)/2</t>
  </si>
  <si>
    <t>-505700362</t>
  </si>
  <si>
    <t>"odvoz výkopku na mezideponii" 40,733+7,92+61,331</t>
  </si>
  <si>
    <t>"dovoz výkopku z mezideponie pro zpětné zásypy" 90,775</t>
  </si>
  <si>
    <t>1024747620</t>
  </si>
  <si>
    <t>"odvoz výkopku z odkopávek" 128,45</t>
  </si>
  <si>
    <t>"odvoz přebytečného výkopku ze základových konstrukcí" 40,703-36,101</t>
  </si>
  <si>
    <t>"odvoz přebytečného výkopku z přípojek ZTI" 3,915+10,665</t>
  </si>
  <si>
    <t>167151111</t>
  </si>
  <si>
    <t>Nakládání, skládání a překládání neulehlého výkopku nebo sypaniny strojně nakládání, množství přes 100 m3, z hornin třídy těžitelnosti I, skupiny 1 až 3</t>
  </si>
  <si>
    <t>-1386452046</t>
  </si>
  <si>
    <t>https://podminky.urs.cz/item/CS_URS_2022_01/167151111</t>
  </si>
  <si>
    <t>"nakládání výkopku na mezideponii" 40,733+7,92+61,331</t>
  </si>
  <si>
    <t>-1898906804</t>
  </si>
  <si>
    <t>147,632*1,75 'Přepočtené koeficientem množství</t>
  </si>
  <si>
    <t>-1035299723</t>
  </si>
  <si>
    <t>"celkový objem výkopu" 40,733</t>
  </si>
  <si>
    <t>"odpočet základových pasů" -((3,81*2+2,635)*0,3*1,2)</t>
  </si>
  <si>
    <t>"odpočet podkladního betonu" -0,94</t>
  </si>
  <si>
    <t>"zpětný zásyp rýh kanalizační a vodovodní přípojky" 7,92+61,331-(3,915+10,662)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</si>
  <si>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</si>
  <si>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</si>
  <si>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-515228285</t>
  </si>
  <si>
    <t>https://podminky.urs.cz/item/CS_URS_2022_01/175151101</t>
  </si>
  <si>
    <t>"obsyp potrubí přípojky splaškové kanalizace" 21,0*0,9*0,45</t>
  </si>
  <si>
    <t>"obsyp potrubí vodovodní přípojky" 12,0*0,6*0,30</t>
  </si>
  <si>
    <t>-2005559806</t>
  </si>
  <si>
    <t>10,665*2 'Přepočtené koeficientem množství</t>
  </si>
  <si>
    <t>1648475520</t>
  </si>
  <si>
    <t>"konstrukce chodníku" 35,0</t>
  </si>
  <si>
    <t>"konstrukce pojezdové plochy" 342,0</t>
  </si>
  <si>
    <t>274313611</t>
  </si>
  <si>
    <t>Základy z betonu prostého pasy betonu kamenem neprokládaného tř. C 16/20</t>
  </si>
  <si>
    <t>-1114824012</t>
  </si>
  <si>
    <t>https://podminky.urs.cz/item/CS_URS_2022_01/274313611</t>
  </si>
  <si>
    <t>"základové pasy" 2,635*3*0,3*1,32+1,175*2*0,3*1,20</t>
  </si>
  <si>
    <t>274351121</t>
  </si>
  <si>
    <t>Bednění základů pasů rovné zřízení</t>
  </si>
  <si>
    <t>-1616463916</t>
  </si>
  <si>
    <t>https://podminky.urs.cz/item/CS_URS_2022_01/274351121</t>
  </si>
  <si>
    <t>"základové pasy" (3,81*2+0,3*2)*1,32*2+(2,635*2+0,3*2)*1,32</t>
  </si>
  <si>
    <t>274351122</t>
  </si>
  <si>
    <t>Bednění základů pasů rovné odstranění</t>
  </si>
  <si>
    <t>-528427247</t>
  </si>
  <si>
    <t>https://podminky.urs.cz/item/CS_URS_2022_01/274351122</t>
  </si>
  <si>
    <t>381181001</t>
  </si>
  <si>
    <t>Montáž univerzálních mobilních buněk samostatně stojících</t>
  </si>
  <si>
    <t>-1691389904</t>
  </si>
  <si>
    <t>https://podminky.urs.cz/item/CS_URS_2022_01/381181001</t>
  </si>
  <si>
    <t>Mat/3-001</t>
  </si>
  <si>
    <t>mobilní buňka rozměru 4885/2215/2800mm tepelně izolovaná vč.výplní otvorů a systémového příslušenství</t>
  </si>
  <si>
    <t>2098930414</t>
  </si>
  <si>
    <t>1975398273</t>
  </si>
  <si>
    <t>"lože pod potrubí přípojky splaškové kanalizace" 21,0*0,9*0,15</t>
  </si>
  <si>
    <t>"lože pod potrubí vodovodní přípojky" 12,0*0,6*0,15</t>
  </si>
  <si>
    <t>564851111</t>
  </si>
  <si>
    <t>Podklad ze štěrkodrti ŠD s rozprostřením a zhutněním plochy přes 100 m2, po zhutnění tl. 150 mm</t>
  </si>
  <si>
    <t>135475688</t>
  </si>
  <si>
    <t>https://podminky.urs.cz/item/CS_URS_2022_01/564851111</t>
  </si>
  <si>
    <t>564871111</t>
  </si>
  <si>
    <t>Podklad ze štěrkodrti ŠD s rozprostřením a zhutněním plochy přes 100 m2, po zhutnění tl. 250 mm</t>
  </si>
  <si>
    <t>1763812280</t>
  </si>
  <si>
    <t>https://podminky.urs.cz/item/CS_URS_2022_01/564871111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</si>
  <si>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</si>
  <si>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</si>
  <si>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-1611374150</t>
  </si>
  <si>
    <t>https://podminky.urs.cz/item/CS_URS_2022_01/596211113</t>
  </si>
  <si>
    <t>3110250755.R</t>
  </si>
  <si>
    <t>betonová dlažba hladká, přírodní,formátu 600/600mm tl.60mm</t>
  </si>
  <si>
    <t>267242213</t>
  </si>
  <si>
    <t>377*1,02 'Přepočtené koeficientem množství</t>
  </si>
  <si>
    <t>1803617310</t>
  </si>
  <si>
    <t>"podkladní beton základových pasů tl.100mm" (4,31*2+3,135)*0,8*0,1</t>
  </si>
  <si>
    <t>631311125</t>
  </si>
  <si>
    <t>Mazanina z betonu prostého bez zvýšených nároků na prostředí tl. přes 80 do 120 mm tř. C 20/25</t>
  </si>
  <si>
    <t>1251358994</t>
  </si>
  <si>
    <t>https://podminky.urs.cz/item/CS_URS_2022_01/631311125</t>
  </si>
  <si>
    <t>"konstrukce podlahy dle skladby S1 - podkladní beton tl.120mm" 5,035*3,875*0,12</t>
  </si>
  <si>
    <t>631351101</t>
  </si>
  <si>
    <t>Bednění v podlahách rýh a hran zřízení</t>
  </si>
  <si>
    <t>-174683674</t>
  </si>
  <si>
    <t>https://podminky.urs.cz/item/CS_URS_2022_01/631351101</t>
  </si>
  <si>
    <t>"konstrukce podlahy dle skladby S1 - podkladní beton tl.120mm" (5,035*2+3,875*2)*0,12</t>
  </si>
  <si>
    <t>631351102</t>
  </si>
  <si>
    <t>Bednění v podlahách rýh a hran odstranění</t>
  </si>
  <si>
    <t>-123701325</t>
  </si>
  <si>
    <t>https://podminky.urs.cz/item/CS_URS_2022_01/631351102</t>
  </si>
  <si>
    <t>637121113</t>
  </si>
  <si>
    <t>Okapový chodník z kameniva s udusáním a urovnáním povrchu z kačírku tl. 200 mm</t>
  </si>
  <si>
    <t>-1031966880</t>
  </si>
  <si>
    <t>https://podminky.urs.cz/item/CS_URS_2022_01/637121113</t>
  </si>
  <si>
    <t>"celková plocha" 5,05*0,3</t>
  </si>
  <si>
    <t>871161211</t>
  </si>
  <si>
    <t>Montáž vodovodního potrubí z plastů v otevřeném výkopu z polyetylenu PE 100 svařovaných elektrotvarovkou SDR 11/PN16 D 32 x 3,0 mm</t>
  </si>
  <si>
    <t>-1020316134</t>
  </si>
  <si>
    <t>https://podminky.urs.cz/item/CS_URS_2022_01/871161211</t>
  </si>
  <si>
    <t>"vodovodní přípojka" 12,0</t>
  </si>
  <si>
    <t>28613170</t>
  </si>
  <si>
    <t>trubka vodovodní PE100 SDR11 se signalizační vrstvou 32x3,0mm</t>
  </si>
  <si>
    <t>626126670</t>
  </si>
  <si>
    <t>12*1,05 'Přepočtené koeficientem množství</t>
  </si>
  <si>
    <t>871265221</t>
  </si>
  <si>
    <t>Kanalizační potrubí z tvrdého PVC v otevřeném výkopu ve sklonu do 20 %, hladkého plnostěnného jednovrstvého, tuhost třídy SN 8 DN 110</t>
  </si>
  <si>
    <t>-528153113</t>
  </si>
  <si>
    <t>https://podminky.urs.cz/item/CS_URS_2022_01/871265221</t>
  </si>
  <si>
    <t>"kanalizační přípojka" 21,0</t>
  </si>
  <si>
    <t>894812312</t>
  </si>
  <si>
    <t>Revizní a čistící šachta z polypropylenu PP pro hladké trouby DN 600 šachtové dno (DN šachty / DN trubního vedení) DN 600/160 průtočné 30°,60°,90°</t>
  </si>
  <si>
    <t>-737401089</t>
  </si>
  <si>
    <t>https://podminky.urs.cz/item/CS_URS_2022_01/894812312</t>
  </si>
  <si>
    <t>894812335</t>
  </si>
  <si>
    <t>Revizní a čistící šachta z polypropylenu PP pro hladké trouby DN 600 roura šachtová korugovaná, světlé hloubky 6 000 mm</t>
  </si>
  <si>
    <t>1689109614</t>
  </si>
  <si>
    <t>https://podminky.urs.cz/item/CS_URS_2022_01/894812335</t>
  </si>
  <si>
    <t>894812339</t>
  </si>
  <si>
    <t>Revizní a čistící šachta z polypropylenu PP pro hladké trouby DN 600 Příplatek k cenám 2331 - 2334 za uříznutí šachtové roury</t>
  </si>
  <si>
    <t>-1406381890</t>
  </si>
  <si>
    <t>https://podminky.urs.cz/item/CS_URS_2022_01/894812339</t>
  </si>
  <si>
    <t>894812352</t>
  </si>
  <si>
    <t>Revizní a čistící šachta z polypropylenu PP pro hladké trouby DN 600 poklop (mříž) litinový pro třídu zatížení A15 s teleskopickým adaptérem</t>
  </si>
  <si>
    <t>-1301129550</t>
  </si>
  <si>
    <t>https://podminky.urs.cz/item/CS_URS_2022_01/894812352</t>
  </si>
  <si>
    <t>-744084349</t>
  </si>
  <si>
    <t>"lemování okapového chodníčku" 5,05+0,3*2</t>
  </si>
  <si>
    <t>59217001</t>
  </si>
  <si>
    <t>obrubník betonový zahradní 1000x50x250mm</t>
  </si>
  <si>
    <t>-1699960577</t>
  </si>
  <si>
    <t>5,65*1,05 'Přepočtené koeficientem množství</t>
  </si>
  <si>
    <t>-1381256302</t>
  </si>
  <si>
    <t>12573900</t>
  </si>
  <si>
    <t>"dle PBŘ" 1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</si>
  <si>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</si>
  <si>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</si>
  <si>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-632617832</t>
  </si>
  <si>
    <t>https://podminky.urs.cz/item/CS_URS_2022_01/113106132</t>
  </si>
  <si>
    <t>"celková plocha" 35,0</t>
  </si>
  <si>
    <t>981011112</t>
  </si>
  <si>
    <t>Demolice budov postupným rozebíráním dřevěných ostatních, oboustranně obitých, případně omítnutých</t>
  </si>
  <si>
    <t>169208160</t>
  </si>
  <si>
    <t>https://podminky.urs.cz/item/CS_URS_2022_01/981011112</t>
  </si>
  <si>
    <t>"odstranění původního objektu" 3,5*2,75*2,25</t>
  </si>
  <si>
    <t>997006512</t>
  </si>
  <si>
    <t>Vodorovná doprava suti na skládku s naložením na dopravní prostředek a složením přes 100 m do 1 km</t>
  </si>
  <si>
    <t>-1341633706</t>
  </si>
  <si>
    <t>https://podminky.urs.cz/item/CS_URS_2022_01/997006512</t>
  </si>
  <si>
    <t>997006519</t>
  </si>
  <si>
    <t>Vodorovná doprava suti na skládku Příplatek k ceně -6512 za každý další i započatý 1 km</t>
  </si>
  <si>
    <t>-443487064</t>
  </si>
  <si>
    <t>https://podminky.urs.cz/item/CS_URS_2022_01/997006519</t>
  </si>
  <si>
    <t>88274499</t>
  </si>
  <si>
    <t>-271014810</t>
  </si>
  <si>
    <t>265057134</t>
  </si>
  <si>
    <t>1918485781</t>
  </si>
  <si>
    <t>998014211</t>
  </si>
  <si>
    <t>Přesun hmot pro budovy a haly občanské výstavby, bydlení, výrobu a služby s nosnou svislou konstrukcí montovanou z dílců kovových vodorovná dopravní vzdálenost do 100 m, pro budovy a haly jednopodlažní</t>
  </si>
  <si>
    <t>-1170804846</t>
  </si>
  <si>
    <t>https://podminky.urs.cz/item/CS_URS_2022_01/998014211</t>
  </si>
  <si>
    <t>713</t>
  </si>
  <si>
    <t>Izolace tepelné</t>
  </si>
  <si>
    <t>713132311</t>
  </si>
  <si>
    <t>Montáž tepelné izolace stěn do roštu jednosměrného svislého výška budovy do 6 m</t>
  </si>
  <si>
    <t>523117196</t>
  </si>
  <si>
    <t>https://podminky.urs.cz/item/CS_URS_2022_01/713132311</t>
  </si>
  <si>
    <t>"konstrukce provětrávané fasády dle skladby S2 - tepelná izolace" 4,885*(3,0+2,85)+2,215*(3,0+2,85)/2*2-(1,0*2,125+1,2*1,2)</t>
  </si>
  <si>
    <t>63152099</t>
  </si>
  <si>
    <t>pás tepelně izolační univerzální λ=0,032-0,033 tl 100mm</t>
  </si>
  <si>
    <t>-104514218</t>
  </si>
  <si>
    <t>37,97*1,05 'Přepočtené koeficientem množství</t>
  </si>
  <si>
    <t>713291222</t>
  </si>
  <si>
    <t>Montáž tepelné izolace chlazených a temperovaných místností - doplňky a konstrukční součásti parotěsné zábrany stěn a sloupů fólií</t>
  </si>
  <si>
    <t>-1817504251</t>
  </si>
  <si>
    <t>https://podminky.urs.cz/item/CS_URS_2022_01/713291222</t>
  </si>
  <si>
    <t>"konstrukce provětrávané fasády dle skladby S2 - parotěsná zábrana" 4,885*(3,0+2,85)+2,215*(3,0+2,85)/2*2-(1,0*2,125+1,2*1,2)</t>
  </si>
  <si>
    <t>28329012</t>
  </si>
  <si>
    <t>fólie PE vyztužená pro parotěsnou vrstvu (reakce na oheň - třída F) 140g/m2</t>
  </si>
  <si>
    <t>462992322</t>
  </si>
  <si>
    <t>37,97*1,221 'Přepočtené koeficientem množství</t>
  </si>
  <si>
    <t>998713201</t>
  </si>
  <si>
    <t>Přesun hmot pro izolace tepelné stanovený procentní sazbou (%) z ceny vodorovná dopravní vzdálenost do 50 m v objektech výšky do 6 m</t>
  </si>
  <si>
    <t>-291000913</t>
  </si>
  <si>
    <t>https://podminky.urs.cz/item/CS_URS_2022_01/998713201</t>
  </si>
  <si>
    <t>-1039116666</t>
  </si>
  <si>
    <t>1758666140</t>
  </si>
  <si>
    <t>-423119114</t>
  </si>
  <si>
    <t>735</t>
  </si>
  <si>
    <t>Ústřední vytápění - otopná tělesa</t>
  </si>
  <si>
    <t>735411126</t>
  </si>
  <si>
    <t>Konvektory nástěnné výšky tělesa 600 mm hloubky tělesa 60 mm stavební délky (mm) a výkonu (W) 1400 mm / 1018 W</t>
  </si>
  <si>
    <t>1662079533</t>
  </si>
  <si>
    <t>https://podminky.urs.cz/item/CS_URS_2022_01/735411126</t>
  </si>
  <si>
    <t>998735201</t>
  </si>
  <si>
    <t>Přesun hmot pro otopná tělesa stanovený procentní sazbou (%) z ceny vodorovná dopravní vzdálenost do 50 m v objektech výšky do 6 m</t>
  </si>
  <si>
    <t>1823563068</t>
  </si>
  <si>
    <t>https://podminky.urs.cz/item/CS_URS_2022_01/998735201</t>
  </si>
  <si>
    <t>741110511</t>
  </si>
  <si>
    <t>Montáž lišt a kanálků elektroinstalačních se spojkami, ohyby a rohy a s nasunutím do krabic vkládacích s víčkem, šířky do 60 mm</t>
  </si>
  <si>
    <t>200658458</t>
  </si>
  <si>
    <t>https://podminky.urs.cz/item/CS_URS_2022_01/741110511</t>
  </si>
  <si>
    <t>34571003</t>
  </si>
  <si>
    <t>lišta elektroinstalační hranatá PVC 17x17mm</t>
  </si>
  <si>
    <t>-354007529</t>
  </si>
  <si>
    <t>"dle samostatného výkazu výměr části elektro" 20,0</t>
  </si>
  <si>
    <t>741112002</t>
  </si>
  <si>
    <t>Montáž krabic elektroinstalačních bez napojení na trubky a lišty, demontáže a montáže víčka a přístroje protahovacích nebo odbočných zapuštěných plastových kruhových pro sádrokartonové příčky</t>
  </si>
  <si>
    <t>883964057</t>
  </si>
  <si>
    <t>https://podminky.urs.cz/item/CS_URS_2022_01/741112002</t>
  </si>
  <si>
    <t>8500071805</t>
  </si>
  <si>
    <t>krabice přístrojová do sádrokartonu, KPL 64-45/LD NA</t>
  </si>
  <si>
    <t>1565538694</t>
  </si>
  <si>
    <t>"dle samostatného výkazu výměr části elektro" 4</t>
  </si>
  <si>
    <t>741112003</t>
  </si>
  <si>
    <t>Montáž krabic elektroinstalačních bez napojení na trubky a lišty, demontáže a montáže víčka a přístroje protahovacích nebo odbočných zapuštěných plastových čtyřhranných</t>
  </si>
  <si>
    <t>-1089933580</t>
  </si>
  <si>
    <t>https://podminky.urs.cz/item/CS_URS_2022_01/741112003</t>
  </si>
  <si>
    <t>10.039.561</t>
  </si>
  <si>
    <t>krabice odbočná KO 125/1L</t>
  </si>
  <si>
    <t>1071512592</t>
  </si>
  <si>
    <t>"dle samostatného výkazu výměr části elektro" 1</t>
  </si>
  <si>
    <t>668361643</t>
  </si>
  <si>
    <t>-229685766</t>
  </si>
  <si>
    <t>"dle samostatného výkazu výměr části elektro" 3,0</t>
  </si>
  <si>
    <t>3*1,15 'Přepočtené koeficientem množství</t>
  </si>
  <si>
    <t>1242189045</t>
  </si>
  <si>
    <t>1222596406</t>
  </si>
  <si>
    <t>20*1,15 'Přepočtené koeficientem množství</t>
  </si>
  <si>
    <t>-772953309</t>
  </si>
  <si>
    <t>-1840651499</t>
  </si>
  <si>
    <t>2059828241</t>
  </si>
  <si>
    <t>"dle samostatného výkazu výměr části elektro" 35,0</t>
  </si>
  <si>
    <t>35*1,15 'Přepočtené koeficientem množství</t>
  </si>
  <si>
    <t>1195055084</t>
  </si>
  <si>
    <t>1000123917</t>
  </si>
  <si>
    <t>rozvodnice na omítku 281693 BC-O-2/24-TW-ECO, bílé plast. dveře, 2 řady, 24 modulů</t>
  </si>
  <si>
    <t>1992607305</t>
  </si>
  <si>
    <t>1383954619</t>
  </si>
  <si>
    <t>-196993468</t>
  </si>
  <si>
    <t>1814982908</t>
  </si>
  <si>
    <t>1212553011</t>
  </si>
  <si>
    <t>-1799229678</t>
  </si>
  <si>
    <t>-1381738372</t>
  </si>
  <si>
    <t>1425541435</t>
  </si>
  <si>
    <t>-1021657944</t>
  </si>
  <si>
    <t>1462316462</t>
  </si>
  <si>
    <t>-1478411972</t>
  </si>
  <si>
    <t>-866464081</t>
  </si>
  <si>
    <t>725599386</t>
  </si>
  <si>
    <t>75943582</t>
  </si>
  <si>
    <t>35822402</t>
  </si>
  <si>
    <t>jistič 3-pólový 20 A vypínací charakteristika B vypínací schopnost 10 kA</t>
  </si>
  <si>
    <t>-1391089537</t>
  </si>
  <si>
    <t>35822403</t>
  </si>
  <si>
    <t>jistič 3-pólový 25 A vypínací charakteristika B vypínací schopnost 10 kA</t>
  </si>
  <si>
    <t>605455203</t>
  </si>
  <si>
    <t>1*1,15 'Přepočtené koeficientem množství</t>
  </si>
  <si>
    <t>1865243967</t>
  </si>
  <si>
    <t>-1915080583</t>
  </si>
  <si>
    <t>1597818696</t>
  </si>
  <si>
    <t>1002024010</t>
  </si>
  <si>
    <t>LED panel FITP3000, oprizma, přisazený/vestavný čtverec A, modul 600, LED 840, driver 600</t>
  </si>
  <si>
    <t>-1477859009</t>
  </si>
  <si>
    <t>2065871373</t>
  </si>
  <si>
    <t>"dle samostatného výkazu výměr části elektro" 25,0</t>
  </si>
  <si>
    <t>585747296</t>
  </si>
  <si>
    <t>"dle samostatného výkazu výměr části elektro" 25,0*0,97</t>
  </si>
  <si>
    <t>-872022034</t>
  </si>
  <si>
    <t>253447508</t>
  </si>
  <si>
    <t>-878180695</t>
  </si>
  <si>
    <t>Kalkulace 741-001</t>
  </si>
  <si>
    <t>Dodávka a montáž podzemního rozvaděče EK600/EK800, 6x zásuvka 230/16A vč.výzbroje a jištění (vč.zemních prací)</t>
  </si>
  <si>
    <t>-846952114</t>
  </si>
  <si>
    <t>-571301160</t>
  </si>
  <si>
    <t>1622843614</t>
  </si>
  <si>
    <t>762081150</t>
  </si>
  <si>
    <t>Hoblování hraněného řeziva přímo na staveništi ve staveništní dílně</t>
  </si>
  <si>
    <t>-1490489008</t>
  </si>
  <si>
    <t>https://podminky.urs.cz/item/CS_URS_2022_01/762081150</t>
  </si>
  <si>
    <t>"celkový objem" 0,487+0,187</t>
  </si>
  <si>
    <t>762083122</t>
  </si>
  <si>
    <t>Impregnace řeziva máčením proti dřevokaznému hmyzu, houbám a plísním, třída ohrožení 3 a 4 (dřevo v exteriéru)</t>
  </si>
  <si>
    <t>959589476</t>
  </si>
  <si>
    <t>https://podminky.urs.cz/item/CS_URS_2022_01/762083122</t>
  </si>
  <si>
    <t>762332531</t>
  </si>
  <si>
    <t>Montáž vázaných konstrukcí krovů střech pultových, sedlových, valbových, stanových čtvercového nebo obdélníkového půdorysu z řeziva hoblovaného průřezové plochy do 120 cm2</t>
  </si>
  <si>
    <t>763778843</t>
  </si>
  <si>
    <t>https://podminky.urs.cz/item/CS_URS_2022_01/762332531</t>
  </si>
  <si>
    <t>"konstrukce krovu - krokve průřezu 70/90mm dl.4155mm 10ks" 4,155*10</t>
  </si>
  <si>
    <t>"konstrukce krovu - vazný trám průřezu 100/100mm dl.5260mm 2ks" 5,26*2</t>
  </si>
  <si>
    <t>"konstrukce krovu - sloupky průřezu 100/100mm dl.3030mm 2ks" 3,03*2</t>
  </si>
  <si>
    <t>"konstrukce krovu - vzpěry (pásky) průřezu 100/100mm dl.750mm 2ks" 0,75*2</t>
  </si>
  <si>
    <t>60512125</t>
  </si>
  <si>
    <t>hranol stavební řezivo průřezu do 120cm2 do dl 6m</t>
  </si>
  <si>
    <t>1334092794</t>
  </si>
  <si>
    <t>"konstrukce krovu - krokve průřezu 70/90mm dl.4155mm 10ks" 4,155*10*0,07*0,09</t>
  </si>
  <si>
    <t>"konstrukce krovu - vazný trám průřezu 100/100mm dl.5260mm 2ks" 5,26*2*0,1*0,1</t>
  </si>
  <si>
    <t>"konstrukce krovu - sloupky průřezu 100/100mm dl.3030mm 2ks" 3,03*2*0,1*0,1</t>
  </si>
  <si>
    <t>"konstrukce krovu - vzpěry (pásky) průřezu 100/100mm dl.750mm 2ks" 0,75*2*0,1*0,1</t>
  </si>
  <si>
    <t>0,443*1,1 'Přepočtené koeficientem množství</t>
  </si>
  <si>
    <t>762332534</t>
  </si>
  <si>
    <t>Montáž vázaných konstrukcí krovů střech pultových, sedlových, valbových, stanových čtvercového nebo obdélníkového půdorysu z řeziva hoblovaného průřezové plochy přes 288 do 450 cm2</t>
  </si>
  <si>
    <t>32121890</t>
  </si>
  <si>
    <t>https://podminky.urs.cz/item/CS_URS_2022_01/762332534</t>
  </si>
  <si>
    <t>"konstrukce krovu - vazný trám průřezu 180/180mm dl.5260mm 1ks" 5,26</t>
  </si>
  <si>
    <t>60512140</t>
  </si>
  <si>
    <t>hranol stavební řezivo průřezu do 450cm2 do dl 6m</t>
  </si>
  <si>
    <t>-141239004</t>
  </si>
  <si>
    <t>"konstrukce krovu - vazný trám průřezu 180/180mm dl.5260mm 1ks" 5,26*0,18*0,18</t>
  </si>
  <si>
    <t>0,17*1,1 'Přepočtené koeficientem množství</t>
  </si>
  <si>
    <t>762341023</t>
  </si>
  <si>
    <t>Bednění střech střech rovných sklonu do 60° s vyřezáním otvorů z dřevoštěpkových desek OSB šroubovaných na krokve na pero a drážku, tloušťky desky 15 mm</t>
  </si>
  <si>
    <t>-40563588</t>
  </si>
  <si>
    <t>https://podminky.urs.cz/item/CS_URS_2022_01/762341023</t>
  </si>
  <si>
    <t>"konstrukce střechy dle skladby S4 - bednění" 5,26*4,15</t>
  </si>
  <si>
    <t>762395000</t>
  </si>
  <si>
    <t>Spojovací prostředky krovů, bednění a laťování, nadstřešních konstrukcí svory, prkna, hřebíky, pásová ocel, vruty</t>
  </si>
  <si>
    <t>781538571</t>
  </si>
  <si>
    <t>https://podminky.urs.cz/item/CS_URS_2022_01/762395000</t>
  </si>
  <si>
    <t>457706513</t>
  </si>
  <si>
    <t>764042419</t>
  </si>
  <si>
    <t>Strukturovaná odddělovací rohož s integrovanou pojistnou hydroizolací jakékoliv rš</t>
  </si>
  <si>
    <t>610640392</t>
  </si>
  <si>
    <t>https://podminky.urs.cz/item/CS_URS_2022_01/764042419</t>
  </si>
  <si>
    <t>"konstrukce střechy dle skladby S4 - oddělovací rohož" 5,26*4,15</t>
  </si>
  <si>
    <t>764141301</t>
  </si>
  <si>
    <t>Krytina ze svitků nebo tabulí z titanzinkového lesklého válcovaného plechu s úpravou u okapů, prostupů a výčnělků střechy rovné drážkováním ze svitků rš 500 mm, sklon střechy do 30°</t>
  </si>
  <si>
    <t>2012261502</t>
  </si>
  <si>
    <t>https://podminky.urs.cz/item/CS_URS_2022_01/764141301</t>
  </si>
  <si>
    <t>"konstrukce střechy dle skladby S4 - střešní krytina" 5,26*4,15</t>
  </si>
  <si>
    <t>764141391</t>
  </si>
  <si>
    <t>Krytina ze svitků nebo tabulí z titanzinkového lesklého válcovaného plechu s úpravou u okapů, prostupů a výčnělků Příplatek k cenám za těsnění drážek ve sklonu do 10°</t>
  </si>
  <si>
    <t>672244567</t>
  </si>
  <si>
    <t>https://podminky.urs.cz/item/CS_URS_2022_01/764141391</t>
  </si>
  <si>
    <t>1045015384</t>
  </si>
  <si>
    <t>"dle specifikace klempířských prvků - pol.08/K a 09/K" 5,26+2*4,155</t>
  </si>
  <si>
    <t>764242331</t>
  </si>
  <si>
    <t>Oplechování střešních prvků z titanzinkového lesklého válcovaného plechu okapu okapovým plechem střechy rovné rš 150 mm</t>
  </si>
  <si>
    <t>204843823</t>
  </si>
  <si>
    <t>https://podminky.urs.cz/item/CS_URS_2022_01/764242331</t>
  </si>
  <si>
    <t>"dle specifikace klempířských prvků - pol.07/K" 5,26</t>
  </si>
  <si>
    <t>764246302</t>
  </si>
  <si>
    <t>Oplechování parapetů z titanzinkového lesklého válcovaného plechu rovných mechanicky kotvené, bez rohů rš 200 mm</t>
  </si>
  <si>
    <t>-1073849337</t>
  </si>
  <si>
    <t>https://podminky.urs.cz/item/CS_URS_2022_01/764246302</t>
  </si>
  <si>
    <t>"dle specifikace klempířských prvků - pol.01/K" 1,2</t>
  </si>
  <si>
    <t>-575285606</t>
  </si>
  <si>
    <t>"dle specifikace klempířských prvků - pol.02/K vč. 03/K" 5,26</t>
  </si>
  <si>
    <t>993939182</t>
  </si>
  <si>
    <t>"dle specifikace klempířských prvků - pol.04/K" 1</t>
  </si>
  <si>
    <t>189294682</t>
  </si>
  <si>
    <t>"dle specifikace klempířských prvků - pol.06/K vč. 05/K" 2,5</t>
  </si>
  <si>
    <t>-503632549</t>
  </si>
  <si>
    <t>766412214</t>
  </si>
  <si>
    <t>Montáž obložení stěn plochy přes 1 m2 palubkami na pero a drážku z měkkého dřeva, šířky přes 100 mm</t>
  </si>
  <si>
    <t>1583884705</t>
  </si>
  <si>
    <t>https://podminky.urs.cz/item/CS_URS_2022_01/766412214</t>
  </si>
  <si>
    <t>"konstrukce provětrávané fasády dle skladby S2 - dřevěný obklad" 4,885*(3,0+2,85)+2,215*(3,0+2,85)/2*2-(1,0*2,125+1,2*1,2)</t>
  </si>
  <si>
    <t>3820150291</t>
  </si>
  <si>
    <t>dřevěný obklad z prken Thermowood borovice 140/16mm vč.kotevního a systémového příslušenství</t>
  </si>
  <si>
    <t>-215194174</t>
  </si>
  <si>
    <t>766421214</t>
  </si>
  <si>
    <t>Montáž obložení podhledů jednoduchých palubkami na pero a drážku z měkkého dřeva, šířky přes 100 mm</t>
  </si>
  <si>
    <t>552184769</t>
  </si>
  <si>
    <t>https://podminky.urs.cz/item/CS_URS_2022_01/766421214</t>
  </si>
  <si>
    <t>"obklad konstrukce podhledu dle skladby S4" 5,26*4,15-5,035*2,585</t>
  </si>
  <si>
    <t>823899134</t>
  </si>
  <si>
    <t>8,814*1,05 'Přepočtené koeficientem množství</t>
  </si>
  <si>
    <t>-677685228</t>
  </si>
  <si>
    <t>767492012</t>
  </si>
  <si>
    <t>Montáž nosného roštu fasád a stěn profilu kovového, připevněného na vodorovný profil svisle</t>
  </si>
  <si>
    <t>1547051544</t>
  </si>
  <si>
    <t>https://podminky.urs.cz/item/CS_URS_2022_01/767492012</t>
  </si>
  <si>
    <t>"konstrukce provětrávané fasády dle skladby S2 - nosný rošt" 3,0*10+2,85*10+(3,0+2,85)/2*10</t>
  </si>
  <si>
    <t>14550256</t>
  </si>
  <si>
    <t>profil ocelový svařovaný jakost S235 průřez čtvercový 60x60x4mm</t>
  </si>
  <si>
    <t>1860866292</t>
  </si>
  <si>
    <t>"konstrukce provětrávané fasády dle skladby S2 - nosný rošt" 87,75*6,908/1000</t>
  </si>
  <si>
    <t>0,606*1,02 'Přepočtené koeficientem množství</t>
  </si>
  <si>
    <t>-1137777657</t>
  </si>
  <si>
    <t>1970452020</t>
  </si>
  <si>
    <t>"odpojení a znovu napojení - odbavovací systém, kamerový systém, elektroinstalace" 20,0</t>
  </si>
  <si>
    <t>SO 102 12 - Úprava svahu a travnatých ploch</t>
  </si>
  <si>
    <t>111211201</t>
  </si>
  <si>
    <t>Odstranění křovin a stromů s odstraněním kořenů ručně průměru kmene do 100 mm jakékoliv plochy v rovině nebo ve svahu o sklonu přes 1:5</t>
  </si>
  <si>
    <t>47723693</t>
  </si>
  <si>
    <t>https://podminky.urs.cz/item/CS_URS_2022_01/111211201</t>
  </si>
  <si>
    <t>"prořezávka stávajících porostů - předpoklad" 200,0</t>
  </si>
  <si>
    <t>122211101</t>
  </si>
  <si>
    <t>Odkopávky a prokopávky ručně zapažené i nezapažené v hornině třídy těžitelnosti I skupiny 3</t>
  </si>
  <si>
    <t>264636918</t>
  </si>
  <si>
    <t>https://podminky.urs.cz/item/CS_URS_2022_01/122211101</t>
  </si>
  <si>
    <t>"odkopávka pro plochy dlažby" 3,5*3,5*0,30*10</t>
  </si>
  <si>
    <t>131111333</t>
  </si>
  <si>
    <t>Vrtání jamek ručním motorovým vrtákem průměru přes 200 do 300 mm</t>
  </si>
  <si>
    <t>1642929853</t>
  </si>
  <si>
    <t>https://podminky.urs.cz/item/CS_URS_2022_01/131111333</t>
  </si>
  <si>
    <t>"celková délka" 0,8*52</t>
  </si>
  <si>
    <t>131212532</t>
  </si>
  <si>
    <t>Hloubení jamek ručně objemu do 0,5 m3 s odhozením výkopku do 3 m nebo naložením na dopravní prostředek v hornině třídy těžitelnosti I skupiny 3 nesoudržných</t>
  </si>
  <si>
    <t>-2089973</t>
  </si>
  <si>
    <t>https://podminky.urs.cz/item/CS_URS_2022_01/131212532</t>
  </si>
  <si>
    <t>"výkop jamek pro sloupky branky a bran" ((0,65*0,65+0,45*0,45)/2*0,9)*7</t>
  </si>
  <si>
    <t>1691004597</t>
  </si>
  <si>
    <t>"odvoz přebytečného výkopku - z odkopávek" 36,75</t>
  </si>
  <si>
    <t>"odvoz přebytečného výkopku - z jamek pro sloupky oplocení" 3,14*0,15^2*41,6+1,969</t>
  </si>
  <si>
    <t>1665460993</t>
  </si>
  <si>
    <t>41,658*1,75 'Přepočtené koeficientem množství</t>
  </si>
  <si>
    <t>181311103</t>
  </si>
  <si>
    <t>Rozprostření a urovnání ornice v rovině nebo ve svahu sklonu do 1:5 ručně při souvislé ploše, tl. vrstvy do 200 mm</t>
  </si>
  <si>
    <t>-103226043</t>
  </si>
  <si>
    <t>https://podminky.urs.cz/item/CS_URS_2022_01/181311103</t>
  </si>
  <si>
    <t>"předúprava plochy pro travní koberec" 75,0</t>
  </si>
  <si>
    <t>10371500</t>
  </si>
  <si>
    <t>substrát pro trávníky VL</t>
  </si>
  <si>
    <t>-108194141</t>
  </si>
  <si>
    <t>75*0,2 'Přepočtené koeficientem množství</t>
  </si>
  <si>
    <t>181411151</t>
  </si>
  <si>
    <t>Založení trávníku na půdě předem připravené plochy do 1000 m2 předpěstovaným travním kobercem parkového v rovině nebo na svahu do 1:5</t>
  </si>
  <si>
    <t>-1837767364</t>
  </si>
  <si>
    <t>https://podminky.urs.cz/item/CS_URS_2022_01/181411151</t>
  </si>
  <si>
    <t>"celková plocha" 75,0</t>
  </si>
  <si>
    <t>Mat/1-001</t>
  </si>
  <si>
    <t>předpěstovaný travní koberec zahradní</t>
  </si>
  <si>
    <t>-1620685204</t>
  </si>
  <si>
    <t>75*1,15 'Přepočtené koeficientem množství</t>
  </si>
  <si>
    <t>181911101</t>
  </si>
  <si>
    <t>Úprava pláně vyrovnáním výškových rozdílů ručně v hornině třídy těžitelnosti I skupiny 1 a 2 bez zhutnění</t>
  </si>
  <si>
    <t>-1466316919</t>
  </si>
  <si>
    <t>https://podminky.urs.cz/item/CS_URS_2022_01/181911101</t>
  </si>
  <si>
    <t>183451432</t>
  </si>
  <si>
    <t>Prořezání trávníku hloubky do 5 mm, s přísevem travního osiva, při souvislé ploše do 1000 m2 na svahu přes 1:5 do 1:2</t>
  </si>
  <si>
    <t>-345663451</t>
  </si>
  <si>
    <t>https://podminky.urs.cz/item/CS_URS_2022_01/183451432</t>
  </si>
  <si>
    <t>"revitalizace svahových ploch" 690,0</t>
  </si>
  <si>
    <t>00572420</t>
  </si>
  <si>
    <t>osivo směs travní parková okrasná</t>
  </si>
  <si>
    <t>74066185</t>
  </si>
  <si>
    <t>690*0,0055 'Přepočtené koeficientem množství</t>
  </si>
  <si>
    <t>183451441</t>
  </si>
  <si>
    <t>Prořezání trávníku hloubky do 5 mm, s přísevem travního osiva, při souvislé ploše přes 1000 m2 v rovině nebo na svahu do 1:5</t>
  </si>
  <si>
    <t>1776972414</t>
  </si>
  <si>
    <t>https://podminky.urs.cz/item/CS_URS_2022_01/183451441</t>
  </si>
  <si>
    <t>"revitalizace travnaté plochy slunění" 2600,0</t>
  </si>
  <si>
    <t>-1935533048</t>
  </si>
  <si>
    <t>2600*0,0055 'Přepočtené koeficientem množství</t>
  </si>
  <si>
    <t>184803113</t>
  </si>
  <si>
    <t>Řez a tvarování živých plotů a stěn přímých, výšky přes 1,5 do 3,0 m, pro jakoukoliv šířku</t>
  </si>
  <si>
    <t>635803696</t>
  </si>
  <si>
    <t>https://podminky.urs.cz/item/CS_URS_2022_01/184803113</t>
  </si>
  <si>
    <t>"celková plocha" 21,285*(2,2*2+1,2)</t>
  </si>
  <si>
    <t>185811212</t>
  </si>
  <si>
    <t>Vyhrabání trávníku souvislé plochy do 1000 m2 na svahu přes 1:5 do 1:2</t>
  </si>
  <si>
    <t>-1296817676</t>
  </si>
  <si>
    <t>https://podminky.urs.cz/item/CS_URS_2022_01/185811212</t>
  </si>
  <si>
    <t>185811221</t>
  </si>
  <si>
    <t>Vyhrabání trávníku souvislé plochy přes 1000 do 10000 m2 v rovině nebo na svahu do 1:5</t>
  </si>
  <si>
    <t>1748568073</t>
  </si>
  <si>
    <t>https://podminky.urs.cz/item/CS_URS_2022_01/185811221</t>
  </si>
  <si>
    <t>338171113</t>
  </si>
  <si>
    <t>Montáž sloupků a vzpěr plotových ocelových trubkových nebo profilovaných výšky do 2,00 m se zabetonováním do 0,08 m3 do připravených jamek</t>
  </si>
  <si>
    <t>90524461</t>
  </si>
  <si>
    <t>https://podminky.urs.cz/item/CS_URS_2022_01/338171113</t>
  </si>
  <si>
    <t>"montáž sloupků branky a bran (materiál ve specifikaci součástí příslušného výrobku)" 7</t>
  </si>
  <si>
    <t>338171123</t>
  </si>
  <si>
    <t>Montáž sloupků a vzpěr plotových ocelových trubkových nebo profilovaných výšky do 2,60 m se zabetonováním do 0,08 m3 do připravených jamek</t>
  </si>
  <si>
    <t>1284228166</t>
  </si>
  <si>
    <t>https://podminky.urs.cz/item/CS_URS_2022_01/338171123</t>
  </si>
  <si>
    <t>55342264</t>
  </si>
  <si>
    <t>sloupek plotový koncový Pz a komaxitový 2750/48x1,5mm</t>
  </si>
  <si>
    <t>2000377979</t>
  </si>
  <si>
    <t>"dle specifikace prvků oplocení" 53</t>
  </si>
  <si>
    <t>348101210</t>
  </si>
  <si>
    <t>Osazení vrat nebo vrátek k oplocení na sloupky ocelové, plochy jednotlivě do 2 m2</t>
  </si>
  <si>
    <t>-2060571476</t>
  </si>
  <si>
    <t>https://podminky.urs.cz/item/CS_URS_2022_01/348101210</t>
  </si>
  <si>
    <t>55342332</t>
  </si>
  <si>
    <t>branka plotová jednokřídlá Zn+PVC rozměr 1000/2220mm s výplní strojovým pletivem</t>
  </si>
  <si>
    <t>906789832</t>
  </si>
  <si>
    <t>Poznámka k položce:_x000D_
Technické parametry a specifikaci materiálů výrobku poskytuje výkres č.D1: SO 102.15.04</t>
  </si>
  <si>
    <t>348101240</t>
  </si>
  <si>
    <t>Osazení vrat nebo vrátek k oplocení na sloupky ocelové, plochy jednotlivě přes 6 do 8 m2</t>
  </si>
  <si>
    <t>504465937</t>
  </si>
  <si>
    <t>https://podminky.urs.cz/item/CS_URS_2022_01/348101240</t>
  </si>
  <si>
    <t>55342361</t>
  </si>
  <si>
    <t>brána plotová dvoukřídlá Zn+PVC rozměr 3620/2220mm s výplní strojovým pletivem</t>
  </si>
  <si>
    <t>-2055892727</t>
  </si>
  <si>
    <t>348101250</t>
  </si>
  <si>
    <t>Osazení vrat nebo vrátek k oplocení na sloupky ocelové, plochy jednotlivě přes 8 do 10 m2</t>
  </si>
  <si>
    <t>1811018660</t>
  </si>
  <si>
    <t>https://podminky.urs.cz/item/CS_URS_2022_01/348101250</t>
  </si>
  <si>
    <t>sestava plotové brány a branky celkového rozměru 3280+700/2220mm s výplní z dřevěných profilů s povrchovou úpravou</t>
  </si>
  <si>
    <t>-487134127</t>
  </si>
  <si>
    <t>Poznámka k položce:_x000D_
Technické parametry a specifikaci materiálů výrobku poskytuje výkres č.D1: SO 102.15.03</t>
  </si>
  <si>
    <t>348121221</t>
  </si>
  <si>
    <t>Osazení podhrabových desek na ocelové sloupky, délky desek přes 2 do 3 m</t>
  </si>
  <si>
    <t>-272354449</t>
  </si>
  <si>
    <t>https://podminky.urs.cz/item/CS_URS_2022_01/348121221</t>
  </si>
  <si>
    <t>PSB.56230200</t>
  </si>
  <si>
    <t>podhrabová deska PD 1-300 B, 2950x50x300mm</t>
  </si>
  <si>
    <t>-249382419</t>
  </si>
  <si>
    <t>"dle specifikace prvků oplocení" 52</t>
  </si>
  <si>
    <t>59232551</t>
  </si>
  <si>
    <t>držák podhrabové desky typ U výšky 200mm koncový povrchová úprava žárový zinek</t>
  </si>
  <si>
    <t>1677429609</t>
  </si>
  <si>
    <t>"celkový počet" 52*2</t>
  </si>
  <si>
    <t>348401130</t>
  </si>
  <si>
    <t>Montáž oplocení z pletiva strojového s napínacími dráty přes 1,6 do 2,0 m</t>
  </si>
  <si>
    <t>967579322</t>
  </si>
  <si>
    <t>https://podminky.urs.cz/item/CS_URS_2022_01/348401130</t>
  </si>
  <si>
    <t>"celková délka dle specifikace prvků oplocení" 146,0</t>
  </si>
  <si>
    <t>31327504</t>
  </si>
  <si>
    <t>pletivo drátěné plastifikované se čtvercovými oky 50/2,2mm v 2000mm</t>
  </si>
  <si>
    <t>593382989</t>
  </si>
  <si>
    <t>146*1,05 'Přepočtené koeficientem množství</t>
  </si>
  <si>
    <t>Podklad ze štěrkodrti ŠD s rozprostřením a zhutněním, po zhutnění tl. 150 mm</t>
  </si>
  <si>
    <t>CS ÚRS 2021 02</t>
  </si>
  <si>
    <t>2006336068</t>
  </si>
  <si>
    <t>https://podminky.urs.cz/item/CS_URS_2021_02/564851111</t>
  </si>
  <si>
    <t>"konstrukce zpevněných ploch" 3,5*3,5*10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</si>
  <si>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</si>
  <si>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-1548603081</t>
  </si>
  <si>
    <t>https://podminky.urs.cz/item/CS_URS_2021_02/596211113</t>
  </si>
  <si>
    <t>901520342</t>
  </si>
  <si>
    <t>122,5*1,02 'Přepočtené koeficientem množství</t>
  </si>
  <si>
    <t>141285447</t>
  </si>
  <si>
    <t>SO 102 13 - Zábavní zóna</t>
  </si>
  <si>
    <t xml:space="preserve">    HP - Herní prvky</t>
  </si>
  <si>
    <t>111251101</t>
  </si>
  <si>
    <t>Odstranění křovin a stromů s odstraněním kořenů strojně průměru kmene do 100 mm v rovině nebo ve svahu sklonu terénu do 1:5, při celkové ploše do 100 m2</t>
  </si>
  <si>
    <t>-1863785783</t>
  </si>
  <si>
    <t>https://podminky.urs.cz/item/CS_URS_2021_02/111251101</t>
  </si>
  <si>
    <t>"odstranění části živého plotu" (20,0+6,87)*1,5</t>
  </si>
  <si>
    <t>122251104</t>
  </si>
  <si>
    <t>Odkopávky a prokopávky nezapažené strojně v hornině třídy těžitelnosti I skupiny 3 přes 100 do 500 m3</t>
  </si>
  <si>
    <t>625695877</t>
  </si>
  <si>
    <t>https://podminky.urs.cz/item/CS_URS_2021_02/122251104</t>
  </si>
  <si>
    <t>"odkopávka pro dopadovou plochu" 556,0*0,235</t>
  </si>
  <si>
    <t>1208408099</t>
  </si>
  <si>
    <t>"odvoz výkopku na trvalou skládku" 130,66</t>
  </si>
  <si>
    <t>-207774522</t>
  </si>
  <si>
    <t>130,66*1,75 'Přepočtené koeficientem množství</t>
  </si>
  <si>
    <t>1216395065</t>
  </si>
  <si>
    <t>"celková plocha" 556,0</t>
  </si>
  <si>
    <t>-577367928</t>
  </si>
  <si>
    <t>https://podminky.urs.cz/item/CS_URS_2021_02/271572211</t>
  </si>
  <si>
    <t>"základ herního prvku ŠNEK" (1,6*1,75-(0,6*0,6/2)*2+(0,425*0,425/2)*2)*0,10</t>
  </si>
  <si>
    <t>"základ herního prvku KOLOTOČ" 3,14*1,0^2*0,10</t>
  </si>
  <si>
    <t>"základ herního prvku MAJÁK" 1,2*1,2*0,10</t>
  </si>
  <si>
    <t>"základ herního prvku KRAB" (3,5*2,65+3,5*0,95-(1,345*1,345/2)*2)*0,10</t>
  </si>
  <si>
    <t>"základ herního prvku JEŠTĚR" 1,75*1,75*0,10+0,6*0,3*0,10</t>
  </si>
  <si>
    <t>"základ herního prvku VČELA" 1,75*1,75*0,10</t>
  </si>
  <si>
    <t>"základ herního prvku LIŠČÍ NORA" 2,2*2,2*0,10</t>
  </si>
  <si>
    <t>273313611</t>
  </si>
  <si>
    <t>Základy z betonu prostého desky z betonu kamenem neprokládaného tř. C 16/20</t>
  </si>
  <si>
    <t>-1432282335</t>
  </si>
  <si>
    <t>https://podminky.urs.cz/item/CS_URS_2021_02/273313611</t>
  </si>
  <si>
    <t>"základ herního prvku KOLOTOČ" 3,14*1,0^2*0,8</t>
  </si>
  <si>
    <t>"základ herního prvku MAJÁK" 1,2*1,2*0,15</t>
  </si>
  <si>
    <t>"základ herního prvku KRAB" (3,5*2,65+3,5*0,95-(1,345*1,345/2)*2)*0,30</t>
  </si>
  <si>
    <t>"základ herního prvku JEŠTĚR" 1,75*1,75*0,10+0,6*0,3*0,3</t>
  </si>
  <si>
    <t>645452746</t>
  </si>
  <si>
    <t>https://podminky.urs.cz/item/CS_URS_2021_02/273351121</t>
  </si>
  <si>
    <t>"základ herního prvku ŠNEK" (0,75*2+0,9*2+0,6*4)*0,10</t>
  </si>
  <si>
    <t>"základ herního prvku KOLOTOČ" 3,14*2,0*0,8</t>
  </si>
  <si>
    <t>"základ herního prvku MAJÁK" 1,2*4*0,15</t>
  </si>
  <si>
    <t>"základ herního prvku KRAB" (3,5+2,65*2+1,345*2+1,6)*0,30</t>
  </si>
  <si>
    <t>"základ herního prvku JEŠTĚR" 1,75*1,75*4*0,10+(0,6*20,3*2)*0,3</t>
  </si>
  <si>
    <t>"základ herního prvku VČELA" 1,75*4*0,10</t>
  </si>
  <si>
    <t>"základ herního prvku LIŠČÍ NORA" 2,2*4*0,10</t>
  </si>
  <si>
    <t>-219029497</t>
  </si>
  <si>
    <t>https://podminky.urs.cz/item/CS_URS_2021_02/273351122</t>
  </si>
  <si>
    <t>275313611</t>
  </si>
  <si>
    <t>Základy z betonu prostého patky a bloky z betonu kamenem neprokládaného tř. C 16/20</t>
  </si>
  <si>
    <t>725582376</t>
  </si>
  <si>
    <t>https://podminky.urs.cz/item/CS_URS_2021_02/275313611</t>
  </si>
  <si>
    <t>"základ herního prvku PALISÁDA" (0,3*0,3*0,3)*8</t>
  </si>
  <si>
    <t>275351121</t>
  </si>
  <si>
    <t>Bednění základů patek zřízení</t>
  </si>
  <si>
    <t>-1752075693</t>
  </si>
  <si>
    <t>https://podminky.urs.cz/item/CS_URS_2021_02/275351121</t>
  </si>
  <si>
    <t>"základ herního prvku PALISÁDA" (0,3*4*0,3)*8</t>
  </si>
  <si>
    <t>275351122</t>
  </si>
  <si>
    <t>Bednění základů patek odstranění</t>
  </si>
  <si>
    <t>894311202</t>
  </si>
  <si>
    <t>https://podminky.urs.cz/item/CS_URS_2021_02/275351122</t>
  </si>
  <si>
    <t>148722233</t>
  </si>
  <si>
    <t>1741540224</t>
  </si>
  <si>
    <t>-1355440713</t>
  </si>
  <si>
    <t>761940160</t>
  </si>
  <si>
    <t>"lemování plochy" 41,295+11,415+39,99+15,95</t>
  </si>
  <si>
    <t>-33598618</t>
  </si>
  <si>
    <t>108,65*1,05 'Přepočtené koeficientem množství</t>
  </si>
  <si>
    <t>-290554401</t>
  </si>
  <si>
    <t>"celková plocha" 400,0</t>
  </si>
  <si>
    <t>762510845.R</t>
  </si>
  <si>
    <t>Demontáž podlahové konstrukce podkladové z AZC desek jednovrstvých šroubovaných na sraz, tloušťka desky do 20 mm</t>
  </si>
  <si>
    <t>-1082059601</t>
  </si>
  <si>
    <t>"demontáž podlahových konstrukcí minigolfu" 158,0</t>
  </si>
  <si>
    <t>762512811</t>
  </si>
  <si>
    <t>Demontáž podlahové konstrukce podkladové roštu podkladového</t>
  </si>
  <si>
    <t>1994092787</t>
  </si>
  <si>
    <t>https://podminky.urs.cz/item/CS_URS_2022_01/762512811</t>
  </si>
  <si>
    <t>"demontáž ocelového podkladového roštu prvků minigolfu - odhad 15kg/m2 plochy" 158,0</t>
  </si>
  <si>
    <t>997006003</t>
  </si>
  <si>
    <t>Úprava stavebního odpadu pytlování závadného odpadu</t>
  </si>
  <si>
    <t>-951577344</t>
  </si>
  <si>
    <t>https://podminky.urs.cz/item/CS_URS_2022_01/997006003</t>
  </si>
  <si>
    <t>656593902</t>
  </si>
  <si>
    <t>179640969</t>
  </si>
  <si>
    <t>108,478*5 'Přepočtené koeficientem množství</t>
  </si>
  <si>
    <t>997013821</t>
  </si>
  <si>
    <t>Poplatek za uložení stavebního odpadu na skládce (skládkovné) ze stavebních materiálů obsahujících azbest zatříděných do Katalogu odpadů pod kódem 17 06 05</t>
  </si>
  <si>
    <t>1962054673</t>
  </si>
  <si>
    <t>https://podminky.urs.cz/item/CS_URS_2022_01/997013821</t>
  </si>
  <si>
    <t>217470513</t>
  </si>
  <si>
    <t>Indiv.kalk.997</t>
  </si>
  <si>
    <t>odpočet výtěžnosti ocelových konstrukcí</t>
  </si>
  <si>
    <t>-527658269</t>
  </si>
  <si>
    <t>1397785295</t>
  </si>
  <si>
    <t>HZS1292</t>
  </si>
  <si>
    <t>Hodinové zúčtovací sazby profesí HSV zemní a pomocné práce stavební dělník</t>
  </si>
  <si>
    <t>-1365630617</t>
  </si>
  <si>
    <t>https://podminky.urs.cz/item/CS_URS_2021_02/HZS1292</t>
  </si>
  <si>
    <t>"demontáž stávajících prvků minigolfu" 100,0</t>
  </si>
  <si>
    <t>HZS2231</t>
  </si>
  <si>
    <t>Hodinové zúčtovací sazby profesí PSV provádění stavebních instalací elektrikář</t>
  </si>
  <si>
    <t>-1546430490</t>
  </si>
  <si>
    <t>https://podminky.urs.cz/item/CS_URS_2022_01/HZS2231</t>
  </si>
  <si>
    <t>"likvidace osvětlení minigolfu" 50,0</t>
  </si>
  <si>
    <t>HP</t>
  </si>
  <si>
    <t>Herní prvky</t>
  </si>
  <si>
    <t>Kalkulace HP-001</t>
  </si>
  <si>
    <t xml:space="preserve">Dodávka a montáž herního prvku č.1- LOĎ vč.systémového a kotevního příslušenství </t>
  </si>
  <si>
    <t>-556593777</t>
  </si>
  <si>
    <t>Kalkulace HP-002</t>
  </si>
  <si>
    <t>Dodávka herního prvku č.2 - LAVIČKA</t>
  </si>
  <si>
    <t>1164699260</t>
  </si>
  <si>
    <t>"celkový počet" 5</t>
  </si>
  <si>
    <t>Kalkulace HP-003</t>
  </si>
  <si>
    <t xml:space="preserve">Dodávka a montáž herního prvku č.3 - ŠNEK vč.systémového a kotevního příslušenství </t>
  </si>
  <si>
    <t>654277561</t>
  </si>
  <si>
    <t>Kalkulace HP-004a</t>
  </si>
  <si>
    <t xml:space="preserve">Dodávka a montáž herního prvku č.4 - PALISÁDA 200 vč.systémového a kotevního příslušenství </t>
  </si>
  <si>
    <t>-197643456</t>
  </si>
  <si>
    <t>Kalkulace HP-004b</t>
  </si>
  <si>
    <t xml:space="preserve">Dodávka a montáž herního prvku č.4 - PALISÁDA 300 vč.systémového a kotevního příslušenství </t>
  </si>
  <si>
    <t>-2118235235</t>
  </si>
  <si>
    <t>Kalkulace HP-004c</t>
  </si>
  <si>
    <t xml:space="preserve">Dodávka a montáž herního prvku č.4 - PALISÁDA 400 vč.systémového a kotevního příslušenství </t>
  </si>
  <si>
    <t>404449274</t>
  </si>
  <si>
    <t>Kalkulace HP-004d</t>
  </si>
  <si>
    <t xml:space="preserve">Dodávka a montáž herního prvku č.4 - PALISÁDA 500 vč.systémového a kotevního příslušenství </t>
  </si>
  <si>
    <t>164655540</t>
  </si>
  <si>
    <t>Kalkulace HP-004e</t>
  </si>
  <si>
    <t xml:space="preserve">Dodávka a montáž herního prvku č.4 - PALISÁDA 600 vč.systémového a kotevního příslušenství </t>
  </si>
  <si>
    <t>1606378854</t>
  </si>
  <si>
    <t>Kalkulace HP-005</t>
  </si>
  <si>
    <t xml:space="preserve">Dodávka a montáž herního prvku č.5 - KOLOTOČ vč.systémového a kotevního příslušenství </t>
  </si>
  <si>
    <t>1541271988</t>
  </si>
  <si>
    <t>Kalkulace HP-006</t>
  </si>
  <si>
    <t xml:space="preserve">Dodávka a montáž herního prvku č.6 - MAJÁK vč.systémového a kotevního příslušenství </t>
  </si>
  <si>
    <t>-1286108520</t>
  </si>
  <si>
    <t>Kalkulace HP-007</t>
  </si>
  <si>
    <t xml:space="preserve">Dodávka a montáž herního prvku č.7 - KRAB vč.systémového a kotevního příslušenství </t>
  </si>
  <si>
    <t>2137898584</t>
  </si>
  <si>
    <t>Kalkulace HP-008</t>
  </si>
  <si>
    <t xml:space="preserve">Dodávka a montáž konstrukce pódia pro slunění rozměru 2000/2200mm vč.systémového a kotevního příslušenství </t>
  </si>
  <si>
    <t>-535072494</t>
  </si>
  <si>
    <t>Poznámka k položce:_x000D_
Konkrétní technické paramatry výrobku poskytuje "Specifikace herních prvků".</t>
  </si>
  <si>
    <t>"celkový počet" 10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</si>
  <si>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</si>
  <si>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</si>
  <si>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</si>
  <si>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</si>
  <si>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</si>
  <si>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</si>
  <si>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</si>
  <si>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</si>
  <si>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</si>
  <si>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</si>
  <si>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</si>
  <si>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</si>
  <si>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</si>
  <si>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-464138394</t>
  </si>
  <si>
    <t>https://podminky.urs.cz/item/CS_URS_2022_01/012002000</t>
  </si>
  <si>
    <t>Poznámka k položce:_x000D_
Položka obsahuje náklady na drobné/dílčí geodetické práce prováděné v průběhu realizace stavby.</t>
  </si>
  <si>
    <t>012403000</t>
  </si>
  <si>
    <t>Kartografické práce</t>
  </si>
  <si>
    <t>-214109361</t>
  </si>
  <si>
    <t>https://podminky.urs.cz/item/CS_URS_2022_01/012403000</t>
  </si>
  <si>
    <t>Poznámka k položce:_x000D_
Položka obsahuje náklady na vypracování podkladů pro zápis nových staveb do katastru nemovitostí.</t>
  </si>
  <si>
    <t>013254000</t>
  </si>
  <si>
    <t>Dokumentace skutečného provedení stavby</t>
  </si>
  <si>
    <t>-597479319</t>
  </si>
  <si>
    <t>https://podminky.urs.cz/item/CS_URS_2022_01/013254000</t>
  </si>
  <si>
    <t>Poznámka k položce:_x000D_
Položka obsahuje náklady na vypracování projektové dokumentace skutečného provedení stavby v rozsahu přílohy č.14 vyhlášky č.499/2006 Sb., o dokumentaci staveb, v platném znění.</t>
  </si>
  <si>
    <t>013294000</t>
  </si>
  <si>
    <t>Ostatní dokumentace</t>
  </si>
  <si>
    <t>-863697360</t>
  </si>
  <si>
    <t>https://podminky.urs.cz/item/CS_URS_2022_01/013294000</t>
  </si>
  <si>
    <t>Poznámka k položce:_x000D_
Položka obsahuje náklady na vypracování výrobní/dílenské dokumentace ocelových konstrukcí a prvků v rozsahu nezbytném pro jejich výrobu.</t>
  </si>
  <si>
    <t>VRN3</t>
  </si>
  <si>
    <t>Zařízení staveniště</t>
  </si>
  <si>
    <t>030001000</t>
  </si>
  <si>
    <t>-1358581981</t>
  </si>
  <si>
    <t>https://podminky.urs.cz/item/CS_URS_2022_01/030001000</t>
  </si>
  <si>
    <t>Poznámka k položce:_x000D_
Položka obsahuje zejména náklady na :_x000D_
- administrativní,  sociální a skladovací zařízení (kanceláře, šatny, umývárny, jídelny, mobilní WC s příp. čištěním odpadních vod,   mobilní sklady a přístřešky pro skladování materiálu)_x000D_
- provizorní komunikace (silnice, chodníky, lávky, můstky, rampy v jakémkoli materiálovém provedení)_x000D_
- připojení zařízení staveniště na inženýrské sítě vč.nákladů na energie_x000D_
- oplocení, osvětlení, ostraha zařízení staveniště v nezbytném rozsahu_x000D_
- opatření na nezbytnou ochranu sousedních pozemků a staveb_x000D_
- bezpečnostní prvky zařízení staveniště</t>
  </si>
  <si>
    <t>VRN4</t>
  </si>
  <si>
    <t>Inženýrská činnost</t>
  </si>
  <si>
    <t>041403000</t>
  </si>
  <si>
    <t>Koordinátor BOZP na staveništi</t>
  </si>
  <si>
    <t>1625774620</t>
  </si>
  <si>
    <t>https://podminky.urs.cz/item/CS_URS_2022_01/041403000</t>
  </si>
  <si>
    <t>042503000</t>
  </si>
  <si>
    <t>Plán BOZP na staveništi</t>
  </si>
  <si>
    <t>-1334597657</t>
  </si>
  <si>
    <t>https://podminky.urs.cz/item/CS_URS_2022_01/042503000</t>
  </si>
  <si>
    <t>045303000</t>
  </si>
  <si>
    <t>Koordinační činnost</t>
  </si>
  <si>
    <t>-1283893727</t>
  </si>
  <si>
    <t>https://podminky.urs.cz/item/CS_URS_2022_01/045303000</t>
  </si>
  <si>
    <t>Poznámka k položce:_x000D_
Položka obsahuje náklady související s činností hlavního (generálního) dodavatele stavby, t.j.zejména koordinací činností jednotlivých subdodavatelů, kompletace jednotlivých částí stavby apod.</t>
  </si>
  <si>
    <t>VRN6</t>
  </si>
  <si>
    <t>Územní vlivy</t>
  </si>
  <si>
    <t>062002000</t>
  </si>
  <si>
    <t>Ztížené dopravní podmínky</t>
  </si>
  <si>
    <t>1143180217</t>
  </si>
  <si>
    <t>https://podminky.urs.cz/item/CS_URS_2022_01/062002000</t>
  </si>
  <si>
    <t>Poznámka k položce:_x000D_
Položka obsahuje náklady související s nezbytností použití mechanizace malého rozsahu a odlehčování dopravních prostředků z důvodu provádění prací ve specifických podmínkách ploch AQCT.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</si>
  <si>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</si>
  <si>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</si>
  <si>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</si>
  <si>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</si>
  <si>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</si>
  <si>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</si>
  <si>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</si>
  <si>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</si>
  <si>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</si>
  <si>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</si>
  <si>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</si>
  <si>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</si>
  <si>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</si>
  <si>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</si>
  <si>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</si>
  <si>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</si>
  <si>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</si>
  <si>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</si>
  <si>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</si>
  <si>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</si>
  <si>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</si>
  <si>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</si>
  <si>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</si>
  <si>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</si>
  <si>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</si>
  <si>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</si>
  <si>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</si>
  <si>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</si>
  <si>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</si>
  <si>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</si>
  <si>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</si>
  <si>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</si>
  <si>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</si>
  <si>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</si>
  <si>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</si>
  <si>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</si>
  <si>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</si>
  <si>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</si>
  <si>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</si>
  <si>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</si>
  <si>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</si>
  <si>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</si>
  <si>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</si>
  <si>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</si>
  <si>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</si>
  <si>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</si>
  <si>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</si>
  <si>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</si>
  <si>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</si>
  <si>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</si>
  <si>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</si>
  <si>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</si>
  <si>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</si>
  <si>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</si>
  <si>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</si>
  <si>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</si>
  <si>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</si>
  <si>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</si>
  <si>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</si>
  <si>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</si>
  <si>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</si>
  <si>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</si>
  <si>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</si>
  <si>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</si>
  <si>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</si>
  <si>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</si>
  <si>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</si>
  <si>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</si>
  <si>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</si>
  <si>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</si>
  <si>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</si>
  <si>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</si>
  <si>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</si>
  <si>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</si>
  <si>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</si>
  <si>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</si>
  <si>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</si>
  <si>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</si>
  <si>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</si>
  <si>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</si>
  <si>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</si>
  <si>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</si>
  <si>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</si>
  <si>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</si>
  <si>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</si>
  <si>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</si>
  <si>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</si>
  <si>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</si>
  <si>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</si>
  <si>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</si>
  <si>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</si>
  <si>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</si>
  <si>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</si>
  <si>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</si>
  <si>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</si>
  <si>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</si>
  <si>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</si>
  <si>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</si>
  <si>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</si>
  <si>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</si>
  <si>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</si>
  <si>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</si>
  <si>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</si>
  <si>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</si>
  <si>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</si>
  <si>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</si>
  <si>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</si>
  <si>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</si>
  <si>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</si>
  <si>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</si>
  <si>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</si>
  <si>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</si>
  <si>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</si>
  <si>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</si>
  <si>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</si>
  <si>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</si>
  <si>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</si>
  <si>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</si>
  <si>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</si>
  <si>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</si>
  <si>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</si>
  <si>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</si>
  <si>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</si>
  <si>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</si>
  <si>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</si>
  <si>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</si>
  <si>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</si>
  <si>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</si>
  <si>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</si>
  <si>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</si>
  <si>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</si>
  <si>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</si>
  <si>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</si>
  <si>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</si>
  <si>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</si>
  <si>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</si>
  <si>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</si>
  <si>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</si>
  <si>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</si>
  <si>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</si>
  <si>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</si>
  <si>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</si>
  <si>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</si>
  <si>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</si>
  <si>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</si>
  <si>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</si>
  <si>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</si>
  <si>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</si>
  <si>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</si>
  <si>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</si>
  <si>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</si>
  <si>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</si>
  <si>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</si>
  <si>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</si>
  <si>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</si>
  <si>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</si>
  <si>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</si>
  <si>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</si>
  <si>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</si>
  <si>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</si>
  <si>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</si>
  <si>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</si>
  <si>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</si>
  <si>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</si>
  <si>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</si>
  <si>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</si>
  <si>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</si>
  <si>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</si>
  <si>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</si>
  <si>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</si>
  <si>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</si>
  <si>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</si>
  <si>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</si>
  <si>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</si>
  <si>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</si>
  <si>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</si>
  <si>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</si>
  <si>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</si>
  <si>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</si>
  <si>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</si>
  <si>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</si>
  <si>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</si>
  <si>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Dodávka a montáž herního prvku č.9 - JEŠTĚR vč.systémového a kotevního příslušenství </t>
  </si>
  <si>
    <t>Kalkulace HP-009</t>
  </si>
  <si>
    <t>Kalkulace HP-010</t>
  </si>
  <si>
    <t xml:space="preserve">Dodávka a montáž herního prvku č.10 - VČELA vč.systémového a kotevního příslušenství </t>
  </si>
  <si>
    <t>Kalkulace HP-011</t>
  </si>
  <si>
    <t xml:space="preserve">Dodávka a montáž herního prvku č.11 - LIŠČÍ NORA vč.systémového a kotevního příslušenství </t>
  </si>
  <si>
    <t>382413118</t>
  </si>
  <si>
    <t>Osazení plastové jímky z polypropylenu PP na obetonování objemu 12000 l</t>
  </si>
  <si>
    <t>56230029</t>
  </si>
  <si>
    <t>jímka plastová na obetonování rozměr 2500/1900/2000mm</t>
  </si>
  <si>
    <t>722231246</t>
  </si>
  <si>
    <t>Armatury se dvěma závity ventily elektromagnetické PN 16 do 130°C bez proudu zavřeno G 6/4"</t>
  </si>
  <si>
    <t>-1979219077</t>
  </si>
  <si>
    <t>https://podminky.urs.cz/item/CS_URS_2022_01/722231246</t>
  </si>
  <si>
    <t>722262301</t>
  </si>
  <si>
    <t>Vodoměry pro vodu do 40°C závitové vertikální vícevtokové mokroběžné G 1"x 105 mm Qn 2,5</t>
  </si>
  <si>
    <t>895282714</t>
  </si>
  <si>
    <t>https://podminky.urs.cz/item/CS_URS_2022_01/722262301</t>
  </si>
  <si>
    <t>722270102</t>
  </si>
  <si>
    <t>Vodoměrové sestavy závitové G 1"</t>
  </si>
  <si>
    <t>-773589468</t>
  </si>
  <si>
    <t>https://podminky.urs.cz/item/CS_URS_2022_01/722270102</t>
  </si>
  <si>
    <t>257</t>
  </si>
  <si>
    <t>258</t>
  </si>
  <si>
    <t>259</t>
  </si>
  <si>
    <t>260</t>
  </si>
  <si>
    <t>977131567</t>
  </si>
  <si>
    <t>https://podminky.urs.cz/item/CS_URS_2022_01/382413118</t>
  </si>
  <si>
    <t>-851195129</t>
  </si>
  <si>
    <t>61,784*1,1235 'Přepočtené koeficientem množství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</si>
</sst>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7" fillId="0" borderId="0" applyNumberFormat="0" applyFill="0" applyBorder="0" applyAlignment="0" applyProtection="0"/>
    <xf numFmtId="0" fontId="49" fillId="0" borderId="1"/>
    <xf numFmtId="0" fontId="47" fillId="0" borderId="1" applyNumberFormat="0" applyFill="0" applyBorder="0" applyAlignment="0" applyProtection="0"/>
  </cellStyleXfs>
  <cellXfs count="5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/>
    </xf>
    <xf numFmtId="49" fontId="41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49" fillId="0" borderId="1" xfId="2"/>
    <xf numFmtId="0" fontId="49" fillId="0" borderId="1" xfId="2"/>
    <xf numFmtId="0" fontId="0" fillId="0" borderId="1" xfId="2" applyFont="1" applyAlignment="1">
      <alignment horizontal="left" vertical="center"/>
    </xf>
    <xf numFmtId="0" fontId="49" fillId="0" borderId="2" xfId="2" applyBorder="1"/>
    <xf numFmtId="0" fontId="49" fillId="0" borderId="3" xfId="2" applyBorder="1"/>
    <xf numFmtId="0" fontId="49" fillId="0" borderId="4" xfId="2" applyBorder="1"/>
    <xf numFmtId="0" fontId="11" fillId="0" borderId="1" xfId="2" applyFont="1" applyAlignment="1">
      <alignment horizontal="left" vertical="center"/>
    </xf>
    <xf numFmtId="0" fontId="28" fillId="0" borderId="1" xfId="2" applyFont="1" applyAlignment="1">
      <alignment horizontal="left" vertical="center"/>
    </xf>
    <xf numFmtId="0" fontId="1" fillId="0" borderId="1" xfId="2" applyFont="1" applyAlignment="1">
      <alignment horizontal="left" vertical="center"/>
    </xf>
    <xf numFmtId="0" fontId="1" fillId="0" borderId="1" xfId="2" applyFont="1" applyAlignment="1">
      <alignment horizontal="left" vertical="center" wrapText="1"/>
    </xf>
    <xf numFmtId="0" fontId="1" fillId="0" borderId="1" xfId="2" applyFont="1" applyAlignment="1">
      <alignment horizontal="left" vertical="center"/>
    </xf>
    <xf numFmtId="0" fontId="0" fillId="0" borderId="1" xfId="2" applyFont="1" applyAlignment="1">
      <alignment vertical="center"/>
    </xf>
    <xf numFmtId="0" fontId="0" fillId="0" borderId="4" xfId="2" applyFont="1" applyBorder="1" applyAlignment="1">
      <alignment vertical="center"/>
    </xf>
    <xf numFmtId="0" fontId="0" fillId="0" borderId="1" xfId="2" applyFont="1" applyAlignment="1">
      <alignment vertical="center"/>
    </xf>
    <xf numFmtId="0" fontId="49" fillId="0" borderId="4" xfId="2" applyBorder="1" applyAlignment="1">
      <alignment vertical="center"/>
    </xf>
    <xf numFmtId="0" fontId="49" fillId="0" borderId="1" xfId="2" applyAlignment="1">
      <alignment vertical="center"/>
    </xf>
    <xf numFmtId="0" fontId="3" fillId="0" borderId="1" xfId="2" applyFont="1" applyAlignment="1">
      <alignment horizontal="left" vertical="center" wrapText="1"/>
    </xf>
    <xf numFmtId="0" fontId="2" fillId="0" borderId="1" xfId="2" applyFont="1" applyAlignment="1">
      <alignment horizontal="left" vertical="center"/>
    </xf>
    <xf numFmtId="165" fontId="2" fillId="0" borderId="1" xfId="2" applyNumberFormat="1" applyFont="1" applyAlignment="1">
      <alignment horizontal="left" vertical="center"/>
    </xf>
    <xf numFmtId="0" fontId="2" fillId="2" borderId="1" xfId="2" applyFont="1" applyFill="1" applyAlignment="1" applyProtection="1">
      <alignment horizontal="left" vertical="center"/>
      <protection locked="0"/>
    </xf>
    <xf numFmtId="0" fontId="2" fillId="2" borderId="1" xfId="2" applyFont="1" applyFill="1" applyAlignment="1" applyProtection="1">
      <alignment horizontal="left" vertical="center"/>
      <protection locked="0"/>
    </xf>
    <xf numFmtId="0" fontId="2" fillId="0" borderId="1" xfId="2" applyFont="1" applyAlignment="1">
      <alignment horizontal="left" vertical="center"/>
    </xf>
    <xf numFmtId="0" fontId="0" fillId="0" borderId="1" xfId="2" applyFont="1" applyAlignment="1">
      <alignment vertical="center" wrapText="1"/>
    </xf>
    <xf numFmtId="0" fontId="0" fillId="0" borderId="4" xfId="2" applyFont="1" applyBorder="1" applyAlignment="1">
      <alignment vertical="center" wrapText="1"/>
    </xf>
    <xf numFmtId="0" fontId="2" fillId="0" borderId="1" xfId="2" applyFont="1" applyAlignment="1">
      <alignment horizontal="left" vertical="center" wrapText="1"/>
    </xf>
    <xf numFmtId="0" fontId="49" fillId="0" borderId="4" xfId="2" applyBorder="1" applyAlignment="1">
      <alignment vertical="center" wrapText="1"/>
    </xf>
    <xf numFmtId="0" fontId="49" fillId="0" borderId="1" xfId="2" applyAlignment="1">
      <alignment vertical="center" wrapText="1"/>
    </xf>
    <xf numFmtId="0" fontId="0" fillId="0" borderId="13" xfId="2" applyFont="1" applyBorder="1" applyAlignment="1">
      <alignment vertical="center"/>
    </xf>
    <xf numFmtId="0" fontId="15" fillId="0" borderId="1" xfId="2" applyFont="1" applyAlignment="1">
      <alignment horizontal="left" vertical="center"/>
    </xf>
    <xf numFmtId="4" fontId="21" fillId="0" borderId="1" xfId="2" applyNumberFormat="1" applyFont="1" applyAlignment="1">
      <alignment vertical="center"/>
    </xf>
    <xf numFmtId="0" fontId="1" fillId="0" borderId="1" xfId="2" applyFont="1" applyAlignment="1">
      <alignment horizontal="right" vertical="center"/>
    </xf>
    <xf numFmtId="0" fontId="18" fillId="0" borderId="1" xfId="2" applyFont="1" applyAlignment="1">
      <alignment horizontal="left" vertical="center"/>
    </xf>
    <xf numFmtId="4" fontId="1" fillId="0" borderId="1" xfId="2" applyNumberFormat="1" applyFont="1" applyAlignment="1">
      <alignment vertical="center"/>
    </xf>
    <xf numFmtId="164" fontId="1" fillId="0" borderId="1" xfId="2" applyNumberFormat="1" applyFont="1" applyAlignment="1">
      <alignment horizontal="right" vertical="center"/>
    </xf>
    <xf numFmtId="0" fontId="0" fillId="4" borderId="1" xfId="2" applyFont="1" applyFill="1" applyAlignment="1">
      <alignment vertical="center"/>
    </xf>
    <xf numFmtId="0" fontId="4" fillId="4" borderId="7" xfId="2" applyFont="1" applyFill="1" applyBorder="1" applyAlignment="1">
      <alignment horizontal="left" vertical="center"/>
    </xf>
    <xf numFmtId="0" fontId="0" fillId="4" borderId="8" xfId="2" applyFont="1" applyFill="1" applyBorder="1" applyAlignment="1">
      <alignment vertical="center"/>
    </xf>
    <xf numFmtId="0" fontId="4" fillId="4" borderId="8" xfId="2" applyFont="1" applyFill="1" applyBorder="1" applyAlignment="1">
      <alignment horizontal="right" vertical="center"/>
    </xf>
    <xf numFmtId="0" fontId="4" fillId="4" borderId="8" xfId="2" applyFont="1" applyFill="1" applyBorder="1" applyAlignment="1">
      <alignment horizontal="center" vertical="center"/>
    </xf>
    <xf numFmtId="4" fontId="4" fillId="4" borderId="8" xfId="2" applyNumberFormat="1" applyFont="1" applyFill="1" applyBorder="1" applyAlignment="1">
      <alignment vertical="center"/>
    </xf>
    <xf numFmtId="0" fontId="0" fillId="4" borderId="9" xfId="2" applyFont="1" applyFill="1" applyBorder="1" applyAlignment="1">
      <alignment vertical="center"/>
    </xf>
    <xf numFmtId="0" fontId="0" fillId="0" borderId="10" xfId="2" applyFont="1" applyBorder="1" applyAlignment="1">
      <alignment vertical="center"/>
    </xf>
    <xf numFmtId="0" fontId="0" fillId="0" borderId="11" xfId="2" applyFont="1" applyBorder="1" applyAlignment="1">
      <alignment vertical="center"/>
    </xf>
    <xf numFmtId="0" fontId="0" fillId="0" borderId="2" xfId="2" applyFont="1" applyBorder="1" applyAlignment="1">
      <alignment vertical="center"/>
    </xf>
    <xf numFmtId="0" fontId="0" fillId="0" borderId="3" xfId="2" applyFont="1" applyBorder="1" applyAlignment="1">
      <alignment vertical="center"/>
    </xf>
    <xf numFmtId="0" fontId="2" fillId="0" borderId="1" xfId="2" applyFont="1" applyAlignment="1">
      <alignment horizontal="left" vertical="center" wrapText="1"/>
    </xf>
    <xf numFmtId="0" fontId="19" fillId="4" borderId="1" xfId="2" applyFont="1" applyFill="1" applyAlignment="1">
      <alignment horizontal="left" vertical="center"/>
    </xf>
    <xf numFmtId="0" fontId="19" fillId="4" borderId="1" xfId="2" applyFont="1" applyFill="1" applyAlignment="1">
      <alignment horizontal="right" vertical="center"/>
    </xf>
    <xf numFmtId="0" fontId="29" fillId="0" borderId="1" xfId="2" applyFont="1" applyAlignment="1">
      <alignment horizontal="left" vertical="center"/>
    </xf>
    <xf numFmtId="0" fontId="6" fillId="0" borderId="1" xfId="2" applyFont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21" xfId="2" applyFont="1" applyBorder="1" applyAlignment="1">
      <alignment horizontal="left" vertical="center"/>
    </xf>
    <xf numFmtId="0" fontId="6" fillId="0" borderId="21" xfId="2" applyFont="1" applyBorder="1" applyAlignment="1">
      <alignment vertical="center"/>
    </xf>
    <xf numFmtId="4" fontId="6" fillId="0" borderId="21" xfId="2" applyNumberFormat="1" applyFont="1" applyBorder="1" applyAlignment="1">
      <alignment vertical="center"/>
    </xf>
    <xf numFmtId="0" fontId="7" fillId="0" borderId="4" xfId="2" applyFont="1" applyBorder="1" applyAlignment="1">
      <alignment vertical="center"/>
    </xf>
    <xf numFmtId="0" fontId="7" fillId="0" borderId="1" xfId="2" applyFont="1" applyAlignment="1">
      <alignment vertical="center"/>
    </xf>
    <xf numFmtId="0" fontId="7" fillId="0" borderId="21" xfId="2" applyFont="1" applyBorder="1" applyAlignment="1">
      <alignment horizontal="left" vertical="center"/>
    </xf>
    <xf numFmtId="0" fontId="7" fillId="0" borderId="21" xfId="2" applyFont="1" applyBorder="1" applyAlignment="1">
      <alignment vertical="center"/>
    </xf>
    <xf numFmtId="4" fontId="7" fillId="0" borderId="21" xfId="2" applyNumberFormat="1" applyFont="1" applyBorder="1" applyAlignment="1">
      <alignment vertical="center"/>
    </xf>
    <xf numFmtId="0" fontId="0" fillId="0" borderId="1" xfId="2" applyFont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19" fillId="4" borderId="17" xfId="2" applyFont="1" applyFill="1" applyBorder="1" applyAlignment="1">
      <alignment horizontal="center" vertical="center" wrapText="1"/>
    </xf>
    <xf numFmtId="0" fontId="19" fillId="4" borderId="18" xfId="2" applyFont="1" applyFill="1" applyBorder="1" applyAlignment="1">
      <alignment horizontal="center" vertical="center" wrapText="1"/>
    </xf>
    <xf numFmtId="0" fontId="19" fillId="4" borderId="19" xfId="2" applyFont="1" applyFill="1" applyBorder="1" applyAlignment="1">
      <alignment horizontal="center" vertical="center" wrapText="1"/>
    </xf>
    <xf numFmtId="0" fontId="49" fillId="0" borderId="4" xfId="2" applyBorder="1" applyAlignment="1">
      <alignment horizontal="center" vertical="center" wrapText="1"/>
    </xf>
    <xf numFmtId="0" fontId="20" fillId="0" borderId="17" xfId="2" applyFont="1" applyBorder="1" applyAlignment="1">
      <alignment horizontal="center" vertical="center" wrapText="1"/>
    </xf>
    <xf numFmtId="0" fontId="20" fillId="0" borderId="18" xfId="2" applyFont="1" applyBorder="1" applyAlignment="1">
      <alignment horizontal="center" vertical="center" wrapText="1"/>
    </xf>
    <xf numFmtId="0" fontId="20" fillId="0" borderId="19" xfId="2" applyFont="1" applyBorder="1" applyAlignment="1">
      <alignment horizontal="center" vertical="center" wrapText="1"/>
    </xf>
    <xf numFmtId="0" fontId="49" fillId="0" borderId="1" xfId="2" applyAlignment="1">
      <alignment horizontal="center" vertical="center" wrapText="1"/>
    </xf>
    <xf numFmtId="0" fontId="21" fillId="0" borderId="1" xfId="2" applyFont="1" applyAlignment="1">
      <alignment horizontal="left" vertical="center"/>
    </xf>
    <xf numFmtId="4" fontId="21" fillId="0" borderId="1" xfId="2" applyNumberFormat="1" applyFont="1"/>
    <xf numFmtId="0" fontId="0" fillId="0" borderId="12" xfId="2" applyFont="1" applyBorder="1" applyAlignment="1">
      <alignment vertical="center"/>
    </xf>
    <xf numFmtId="0" fontId="49" fillId="0" borderId="13" xfId="2" applyBorder="1" applyAlignment="1">
      <alignment vertical="center"/>
    </xf>
    <xf numFmtId="166" fontId="30" fillId="0" borderId="13" xfId="2" applyNumberFormat="1" applyFont="1" applyBorder="1"/>
    <xf numFmtId="166" fontId="30" fillId="0" borderId="14" xfId="2" applyNumberFormat="1" applyFont="1" applyBorder="1"/>
    <xf numFmtId="4" fontId="31" fillId="0" borderId="1" xfId="2" applyNumberFormat="1" applyFont="1" applyAlignment="1">
      <alignment vertical="center"/>
    </xf>
    <xf numFmtId="0" fontId="8" fillId="0" borderId="1" xfId="2" applyFont="1"/>
    <xf numFmtId="0" fontId="8" fillId="0" borderId="4" xfId="2" applyFont="1" applyBorder="1"/>
    <xf numFmtId="0" fontId="8" fillId="0" borderId="1" xfId="2" applyFont="1" applyAlignment="1">
      <alignment horizontal="left"/>
    </xf>
    <xf numFmtId="0" fontId="6" fillId="0" borderId="1" xfId="2" applyFont="1" applyAlignment="1">
      <alignment horizontal="left"/>
    </xf>
    <xf numFmtId="0" fontId="8" fillId="0" borderId="1" xfId="2" applyFont="1" applyProtection="1">
      <protection locked="0"/>
    </xf>
    <xf numFmtId="4" fontId="6" fillId="0" borderId="1" xfId="2" applyNumberFormat="1" applyFont="1"/>
    <xf numFmtId="0" fontId="8" fillId="0" borderId="15" xfId="2" applyFont="1" applyBorder="1"/>
    <xf numFmtId="166" fontId="8" fillId="0" borderId="1" xfId="2" applyNumberFormat="1" applyFont="1"/>
    <xf numFmtId="166" fontId="8" fillId="0" borderId="16" xfId="2" applyNumberFormat="1" applyFont="1" applyBorder="1"/>
    <xf numFmtId="0" fontId="8" fillId="0" borderId="1" xfId="2" applyFont="1" applyAlignment="1">
      <alignment horizontal="center"/>
    </xf>
    <xf numFmtId="4" fontId="8" fillId="0" borderId="1" xfId="2" applyNumberFormat="1" applyFont="1" applyAlignment="1">
      <alignment vertical="center"/>
    </xf>
    <xf numFmtId="0" fontId="7" fillId="0" borderId="1" xfId="2" applyFont="1" applyAlignment="1">
      <alignment horizontal="left"/>
    </xf>
    <xf numFmtId="4" fontId="7" fillId="0" borderId="1" xfId="2" applyNumberFormat="1" applyFont="1"/>
    <xf numFmtId="0" fontId="19" fillId="0" borderId="23" xfId="2" applyFont="1" applyBorder="1" applyAlignment="1">
      <alignment horizontal="center" vertical="center"/>
    </xf>
    <xf numFmtId="49" fontId="19" fillId="0" borderId="23" xfId="2" applyNumberFormat="1" applyFont="1" applyBorder="1" applyAlignment="1">
      <alignment horizontal="left" vertical="center" wrapText="1"/>
    </xf>
    <xf numFmtId="0" fontId="19" fillId="0" borderId="23" xfId="2" applyFont="1" applyBorder="1" applyAlignment="1">
      <alignment horizontal="left" vertical="center" wrapText="1"/>
    </xf>
    <xf numFmtId="0" fontId="19" fillId="0" borderId="23" xfId="2" applyFont="1" applyBorder="1" applyAlignment="1">
      <alignment horizontal="center" vertical="center" wrapText="1"/>
    </xf>
    <xf numFmtId="167" fontId="19" fillId="0" borderId="23" xfId="2" applyNumberFormat="1" applyFont="1" applyBorder="1" applyAlignment="1">
      <alignment vertical="center"/>
    </xf>
    <xf numFmtId="4" fontId="19" fillId="2" borderId="23" xfId="2" applyNumberFormat="1" applyFont="1" applyFill="1" applyBorder="1" applyAlignment="1" applyProtection="1">
      <alignment vertical="center"/>
      <protection locked="0"/>
    </xf>
    <xf numFmtId="4" fontId="19" fillId="0" borderId="23" xfId="2" applyNumberFormat="1" applyFont="1" applyBorder="1" applyAlignment="1">
      <alignment vertical="center"/>
    </xf>
    <xf numFmtId="0" fontId="20" fillId="2" borderId="15" xfId="2" applyFont="1" applyFill="1" applyBorder="1" applyAlignment="1" applyProtection="1">
      <alignment horizontal="left" vertical="center"/>
      <protection locked="0"/>
    </xf>
    <xf numFmtId="0" fontId="20" fillId="0" borderId="1" xfId="2" applyFont="1" applyAlignment="1">
      <alignment horizontal="center" vertical="center"/>
    </xf>
    <xf numFmtId="166" fontId="20" fillId="0" borderId="1" xfId="2" applyNumberFormat="1" applyFont="1" applyAlignment="1">
      <alignment vertical="center"/>
    </xf>
    <xf numFmtId="166" fontId="20" fillId="0" borderId="16" xfId="2" applyNumberFormat="1" applyFont="1" applyBorder="1" applyAlignment="1">
      <alignment vertical="center"/>
    </xf>
    <xf numFmtId="0" fontId="19" fillId="0" borderId="1" xfId="2" applyFont="1" applyAlignment="1">
      <alignment horizontal="left" vertical="center"/>
    </xf>
    <xf numFmtId="4" fontId="0" fillId="0" borderId="1" xfId="2" applyNumberFormat="1" applyFont="1" applyAlignment="1">
      <alignment vertical="center"/>
    </xf>
    <xf numFmtId="0" fontId="32" fillId="0" borderId="1" xfId="2" applyFont="1" applyAlignment="1">
      <alignment horizontal="left" vertical="center"/>
    </xf>
    <xf numFmtId="0" fontId="33" fillId="0" borderId="1" xfId="3" applyFont="1" applyAlignment="1" applyProtection="1">
      <alignment vertical="center" wrapText="1"/>
    </xf>
    <xf numFmtId="0" fontId="0" fillId="0" borderId="1" xfId="2" applyFont="1" applyAlignment="1" applyProtection="1">
      <alignment vertical="center"/>
      <protection locked="0"/>
    </xf>
    <xf numFmtId="0" fontId="0" fillId="0" borderId="15" xfId="2" applyFont="1" applyBorder="1" applyAlignment="1">
      <alignment vertical="center"/>
    </xf>
    <xf numFmtId="0" fontId="0" fillId="0" borderId="16" xfId="2" applyFont="1" applyBorder="1" applyAlignment="1">
      <alignment vertical="center"/>
    </xf>
    <xf numFmtId="0" fontId="9" fillId="0" borderId="1" xfId="2" applyFont="1" applyAlignment="1">
      <alignment vertical="center"/>
    </xf>
    <xf numFmtId="0" fontId="9" fillId="0" borderId="4" xfId="2" applyFont="1" applyBorder="1" applyAlignment="1">
      <alignment vertical="center"/>
    </xf>
    <xf numFmtId="0" fontId="34" fillId="0" borderId="1" xfId="2" applyFont="1" applyAlignment="1">
      <alignment horizontal="left" vertical="center"/>
    </xf>
    <xf numFmtId="0" fontId="9" fillId="0" borderId="1" xfId="2" applyFont="1" applyAlignment="1">
      <alignment horizontal="left" vertical="center"/>
    </xf>
    <xf numFmtId="0" fontId="9" fillId="0" borderId="1" xfId="2" applyFont="1" applyAlignment="1">
      <alignment horizontal="left" vertical="center" wrapText="1"/>
    </xf>
    <xf numFmtId="167" fontId="9" fillId="0" borderId="1" xfId="2" applyNumberFormat="1" applyFont="1" applyAlignment="1">
      <alignment vertical="center"/>
    </xf>
    <xf numFmtId="0" fontId="9" fillId="0" borderId="1" xfId="2" applyFont="1" applyAlignment="1" applyProtection="1">
      <alignment vertical="center"/>
      <protection locked="0"/>
    </xf>
    <xf numFmtId="0" fontId="9" fillId="0" borderId="15" xfId="2" applyFont="1" applyBorder="1" applyAlignment="1">
      <alignment vertical="center"/>
    </xf>
    <xf numFmtId="0" fontId="9" fillId="0" borderId="16" xfId="2" applyFont="1" applyBorder="1" applyAlignment="1">
      <alignment vertical="center"/>
    </xf>
    <xf numFmtId="0" fontId="35" fillId="0" borderId="23" xfId="2" applyFont="1" applyBorder="1" applyAlignment="1">
      <alignment horizontal="center" vertical="center"/>
    </xf>
    <xf numFmtId="49" fontId="35" fillId="0" borderId="23" xfId="2" applyNumberFormat="1" applyFont="1" applyBorder="1" applyAlignment="1">
      <alignment horizontal="left" vertical="center" wrapText="1"/>
    </xf>
    <xf numFmtId="0" fontId="35" fillId="0" borderId="23" xfId="2" applyFont="1" applyBorder="1" applyAlignment="1">
      <alignment horizontal="left" vertical="center" wrapText="1"/>
    </xf>
    <xf numFmtId="0" fontId="35" fillId="0" borderId="23" xfId="2" applyFont="1" applyBorder="1" applyAlignment="1">
      <alignment horizontal="center" vertical="center" wrapText="1"/>
    </xf>
    <xf numFmtId="167" fontId="35" fillId="0" borderId="23" xfId="2" applyNumberFormat="1" applyFont="1" applyBorder="1" applyAlignment="1">
      <alignment vertical="center"/>
    </xf>
    <xf numFmtId="4" fontId="35" fillId="2" borderId="23" xfId="2" applyNumberFormat="1" applyFont="1" applyFill="1" applyBorder="1" applyAlignment="1" applyProtection="1">
      <alignment vertical="center"/>
      <protection locked="0"/>
    </xf>
    <xf numFmtId="4" fontId="35" fillId="0" borderId="23" xfId="2" applyNumberFormat="1" applyFont="1" applyBorder="1" applyAlignment="1">
      <alignment vertical="center"/>
    </xf>
    <xf numFmtId="0" fontId="36" fillId="0" borderId="4" xfId="2" applyFont="1" applyBorder="1" applyAlignment="1">
      <alignment vertical="center"/>
    </xf>
    <xf numFmtId="0" fontId="35" fillId="2" borderId="15" xfId="2" applyFont="1" applyFill="1" applyBorder="1" applyAlignment="1" applyProtection="1">
      <alignment horizontal="left" vertical="center"/>
      <protection locked="0"/>
    </xf>
    <xf numFmtId="0" fontId="35" fillId="0" borderId="1" xfId="2" applyFont="1" applyAlignment="1">
      <alignment horizontal="center" vertical="center"/>
    </xf>
    <xf numFmtId="0" fontId="37" fillId="0" borderId="1" xfId="2" applyFont="1" applyAlignment="1">
      <alignment vertical="center" wrapText="1"/>
    </xf>
    <xf numFmtId="167" fontId="19" fillId="2" borderId="23" xfId="2" applyNumberFormat="1" applyFont="1" applyFill="1" applyBorder="1" applyAlignment="1" applyProtection="1">
      <alignment vertical="center"/>
      <protection locked="0"/>
    </xf>
    <xf numFmtId="0" fontId="9" fillId="0" borderId="20" xfId="2" applyFont="1" applyBorder="1" applyAlignment="1">
      <alignment vertical="center"/>
    </xf>
    <xf numFmtId="0" fontId="9" fillId="0" borderId="21" xfId="2" applyFont="1" applyBorder="1" applyAlignment="1">
      <alignment vertical="center"/>
    </xf>
    <xf numFmtId="0" fontId="9" fillId="0" borderId="22" xfId="2" applyFont="1" applyBorder="1" applyAlignment="1">
      <alignment vertical="center"/>
    </xf>
    <xf numFmtId="0" fontId="26" fillId="0" borderId="1" xfId="3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</cellXfs>
  <cellStyles count="4">
    <cellStyle name="Hypertextový odkaz" xfId="1" builtinId="8"/>
    <cellStyle name="Hypertextový odkaz 2" xfId="3" xr:uid="{2632A557-9331-4C6E-AFD9-AD09A3E5CA1F}"/>
    <cellStyle name="Normální" xfId="0" builtinId="0" customBuiltin="1"/>
    <cellStyle name="Normální 2" xfId="2" xr:uid="{D45DB14D-20F7-4EBE-854A-C589027E2533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B3B85F41-75F0-4E34-963F-7CCC06C7635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polo&#382;kov&#253;%20rozpo&#269;et_R2_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102 09 - Technologie a..."/>
      <sheetName val="SO 102 10 - Rozšíření stá..."/>
      <sheetName val="SO 102 11 - Vstupní objekt"/>
      <sheetName val="SO 102 12 - Úprava svahu ..."/>
      <sheetName val="SO 102 13 - Zábavní zóna"/>
      <sheetName val="VON - Vedlejší a ostatní ..."/>
      <sheetName val="Pokyny pro vyplnění"/>
    </sheetNames>
    <sheetDataSet>
      <sheetData sheetId="0">
        <row r="6">
          <cell r="K6" t="str">
            <v>Aquacentrum Teplice p.o. - venkovní úpravy</v>
          </cell>
        </row>
        <row r="8">
          <cell r="AN8" t="str">
            <v>13. 12. 2021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>
        <row r="32">
          <cell r="J32">
            <v>1</v>
          </cell>
        </row>
        <row r="35">
          <cell r="F35">
            <v>1</v>
          </cell>
          <cell r="J35">
            <v>0.21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15">
          <cell r="P11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2_01/741122643" TargetMode="External"/><Relationship Id="rId21" Type="http://schemas.openxmlformats.org/officeDocument/2006/relationships/hyperlink" Target="https://podminky.urs.cz/item/CS_URS_2022_01/632453411" TargetMode="External"/><Relationship Id="rId42" Type="http://schemas.openxmlformats.org/officeDocument/2006/relationships/hyperlink" Target="https://podminky.urs.cz/item/CS_URS_2022_01/712300843" TargetMode="External"/><Relationship Id="rId63" Type="http://schemas.openxmlformats.org/officeDocument/2006/relationships/hyperlink" Target="https://podminky.urs.cz/item/CS_URS_2022_01/997013607" TargetMode="External"/><Relationship Id="rId84" Type="http://schemas.openxmlformats.org/officeDocument/2006/relationships/hyperlink" Target="https://podminky.urs.cz/item/CS_URS_2022_01/721273153" TargetMode="External"/><Relationship Id="rId138" Type="http://schemas.openxmlformats.org/officeDocument/2006/relationships/hyperlink" Target="https://podminky.urs.cz/item/CS_URS_2022_01/751111011" TargetMode="External"/><Relationship Id="rId159" Type="http://schemas.openxmlformats.org/officeDocument/2006/relationships/hyperlink" Target="https://podminky.urs.cz/item/CS_URS_2022_01/998767201" TargetMode="External"/><Relationship Id="rId170" Type="http://schemas.openxmlformats.org/officeDocument/2006/relationships/hyperlink" Target="https://podminky.urs.cz/item/CS_URS_2022_01/777131105" TargetMode="External"/><Relationship Id="rId191" Type="http://schemas.openxmlformats.org/officeDocument/2006/relationships/hyperlink" Target="https://podminky.urs.cz/item/CS_URS_2022_01/HZS2232" TargetMode="External"/><Relationship Id="rId107" Type="http://schemas.openxmlformats.org/officeDocument/2006/relationships/hyperlink" Target="https://podminky.urs.cz/item/CS_URS_2022_01/725822611" TargetMode="External"/><Relationship Id="rId11" Type="http://schemas.openxmlformats.org/officeDocument/2006/relationships/hyperlink" Target="https://podminky.urs.cz/item/CS_URS_2022_01/386381111" TargetMode="External"/><Relationship Id="rId32" Type="http://schemas.openxmlformats.org/officeDocument/2006/relationships/hyperlink" Target="https://podminky.urs.cz/item/CS_URS_2022_01/949101112" TargetMode="External"/><Relationship Id="rId53" Type="http://schemas.openxmlformats.org/officeDocument/2006/relationships/hyperlink" Target="https://podminky.urs.cz/item/CS_URS_2022_01/764002851" TargetMode="External"/><Relationship Id="rId74" Type="http://schemas.openxmlformats.org/officeDocument/2006/relationships/hyperlink" Target="https://podminky.urs.cz/item/CS_URS_2022_01/711161212" TargetMode="External"/><Relationship Id="rId128" Type="http://schemas.openxmlformats.org/officeDocument/2006/relationships/hyperlink" Target="https://podminky.urs.cz/item/CS_URS_2022_01/741320175" TargetMode="External"/><Relationship Id="rId149" Type="http://schemas.openxmlformats.org/officeDocument/2006/relationships/hyperlink" Target="https://podminky.urs.cz/item/CS_URS_2022_01/764246304" TargetMode="External"/><Relationship Id="rId5" Type="http://schemas.openxmlformats.org/officeDocument/2006/relationships/hyperlink" Target="https://podminky.urs.cz/item/CS_URS_2022_01/271572211" TargetMode="External"/><Relationship Id="rId95" Type="http://schemas.openxmlformats.org/officeDocument/2006/relationships/hyperlink" Target="https://podminky.urs.cz/item/CS_URS_2022_01/722240123" TargetMode="External"/><Relationship Id="rId160" Type="http://schemas.openxmlformats.org/officeDocument/2006/relationships/hyperlink" Target="https://podminky.urs.cz/item/CS_URS_2022_01/771111011" TargetMode="External"/><Relationship Id="rId181" Type="http://schemas.openxmlformats.org/officeDocument/2006/relationships/hyperlink" Target="https://podminky.urs.cz/item/CS_URS_2022_01/781495211" TargetMode="External"/><Relationship Id="rId22" Type="http://schemas.openxmlformats.org/officeDocument/2006/relationships/hyperlink" Target="https://podminky.urs.cz/item/CS_URS_2022_01/636311123" TargetMode="External"/><Relationship Id="rId43" Type="http://schemas.openxmlformats.org/officeDocument/2006/relationships/hyperlink" Target="https://podminky.urs.cz/item/CS_URS_2022_01/712340833" TargetMode="External"/><Relationship Id="rId64" Type="http://schemas.openxmlformats.org/officeDocument/2006/relationships/hyperlink" Target="https://podminky.urs.cz/item/CS_URS_2022_01/997013631" TargetMode="External"/><Relationship Id="rId118" Type="http://schemas.openxmlformats.org/officeDocument/2006/relationships/hyperlink" Target="https://podminky.urs.cz/item/CS_URS_2022_01/741210001" TargetMode="External"/><Relationship Id="rId139" Type="http://schemas.openxmlformats.org/officeDocument/2006/relationships/hyperlink" Target="https://podminky.urs.cz/item/CS_URS_2022_01/998751201" TargetMode="External"/><Relationship Id="rId85" Type="http://schemas.openxmlformats.org/officeDocument/2006/relationships/hyperlink" Target="https://podminky.urs.cz/item/CS_URS_2022_01/721290111" TargetMode="External"/><Relationship Id="rId150" Type="http://schemas.openxmlformats.org/officeDocument/2006/relationships/hyperlink" Target="https://podminky.urs.cz/item/CS_URS_2022_01/764541303" TargetMode="External"/><Relationship Id="rId171" Type="http://schemas.openxmlformats.org/officeDocument/2006/relationships/hyperlink" Target="https://podminky.urs.cz/item/CS_URS_2022_01/777611121" TargetMode="External"/><Relationship Id="rId192" Type="http://schemas.openxmlformats.org/officeDocument/2006/relationships/drawing" Target="../drawings/drawing2.xml"/><Relationship Id="rId12" Type="http://schemas.openxmlformats.org/officeDocument/2006/relationships/hyperlink" Target="https://podminky.urs.cz/item/CS_URS_2022_01/612142012" TargetMode="External"/><Relationship Id="rId33" Type="http://schemas.openxmlformats.org/officeDocument/2006/relationships/hyperlink" Target="https://podminky.urs.cz/item/CS_URS_2022_01/965042141" TargetMode="External"/><Relationship Id="rId108" Type="http://schemas.openxmlformats.org/officeDocument/2006/relationships/hyperlink" Target="https://podminky.urs.cz/item/CS_URS_2022_01/725861102" TargetMode="External"/><Relationship Id="rId129" Type="http://schemas.openxmlformats.org/officeDocument/2006/relationships/hyperlink" Target="https://podminky.urs.cz/item/CS_URS_2022_01/741321003" TargetMode="External"/><Relationship Id="rId54" Type="http://schemas.openxmlformats.org/officeDocument/2006/relationships/hyperlink" Target="https://podminky.urs.cz/item/CS_URS_2022_01/764004801" TargetMode="External"/><Relationship Id="rId75" Type="http://schemas.openxmlformats.org/officeDocument/2006/relationships/hyperlink" Target="https://podminky.urs.cz/item/CS_URS_2022_01/998711201" TargetMode="External"/><Relationship Id="rId96" Type="http://schemas.openxmlformats.org/officeDocument/2006/relationships/hyperlink" Target="https://podminky.urs.cz/item/CS_URS_2022_01/722262301" TargetMode="External"/><Relationship Id="rId140" Type="http://schemas.openxmlformats.org/officeDocument/2006/relationships/hyperlink" Target="https://podminky.urs.cz/item/CS_URS_2022_01/762341026" TargetMode="External"/><Relationship Id="rId161" Type="http://schemas.openxmlformats.org/officeDocument/2006/relationships/hyperlink" Target="https://podminky.urs.cz/item/CS_URS_2022_01/771121011" TargetMode="External"/><Relationship Id="rId182" Type="http://schemas.openxmlformats.org/officeDocument/2006/relationships/hyperlink" Target="https://podminky.urs.cz/item/CS_URS_2022_01/998781201" TargetMode="External"/><Relationship Id="rId6" Type="http://schemas.openxmlformats.org/officeDocument/2006/relationships/hyperlink" Target="https://podminky.urs.cz/item/CS_URS_2022_01/380326342" TargetMode="External"/><Relationship Id="rId23" Type="http://schemas.openxmlformats.org/officeDocument/2006/relationships/hyperlink" Target="https://podminky.urs.cz/item/CS_URS_2022_01/642942611" TargetMode="External"/><Relationship Id="rId119" Type="http://schemas.openxmlformats.org/officeDocument/2006/relationships/hyperlink" Target="https://podminky.urs.cz/item/CS_URS_2022_01/741231014" TargetMode="External"/><Relationship Id="rId44" Type="http://schemas.openxmlformats.org/officeDocument/2006/relationships/hyperlink" Target="https://podminky.urs.cz/item/CS_URS_2022_01/725110814" TargetMode="External"/><Relationship Id="rId65" Type="http://schemas.openxmlformats.org/officeDocument/2006/relationships/hyperlink" Target="https://podminky.urs.cz/item/CS_URS_2022_01/997013804" TargetMode="External"/><Relationship Id="rId86" Type="http://schemas.openxmlformats.org/officeDocument/2006/relationships/hyperlink" Target="https://podminky.urs.cz/item/CS_URS_2022_01/721290112" TargetMode="External"/><Relationship Id="rId130" Type="http://schemas.openxmlformats.org/officeDocument/2006/relationships/hyperlink" Target="https://podminky.urs.cz/item/CS_URS_2022_01/741321033" TargetMode="External"/><Relationship Id="rId151" Type="http://schemas.openxmlformats.org/officeDocument/2006/relationships/hyperlink" Target="https://podminky.urs.cz/item/CS_URS_2022_01/764541344" TargetMode="External"/><Relationship Id="rId172" Type="http://schemas.openxmlformats.org/officeDocument/2006/relationships/hyperlink" Target="https://podminky.urs.cz/item/CS_URS_2022_01/777611161" TargetMode="External"/><Relationship Id="rId13" Type="http://schemas.openxmlformats.org/officeDocument/2006/relationships/hyperlink" Target="https://podminky.urs.cz/item/CS_URS_2022_01/612321141" TargetMode="External"/><Relationship Id="rId18" Type="http://schemas.openxmlformats.org/officeDocument/2006/relationships/hyperlink" Target="https://podminky.urs.cz/item/CS_URS_2022_01/629995101" TargetMode="External"/><Relationship Id="rId39" Type="http://schemas.openxmlformats.org/officeDocument/2006/relationships/hyperlink" Target="https://podminky.urs.cz/item/CS_URS_2022_01/978059541" TargetMode="External"/><Relationship Id="rId109" Type="http://schemas.openxmlformats.org/officeDocument/2006/relationships/hyperlink" Target="https://podminky.urs.cz/item/CS_URS_2022_01/725865411" TargetMode="External"/><Relationship Id="rId34" Type="http://schemas.openxmlformats.org/officeDocument/2006/relationships/hyperlink" Target="https://podminky.urs.cz/item/CS_URS_2022_01/965081213" TargetMode="External"/><Relationship Id="rId50" Type="http://schemas.openxmlformats.org/officeDocument/2006/relationships/hyperlink" Target="https://podminky.urs.cz/item/CS_URS_2022_01/763131821" TargetMode="External"/><Relationship Id="rId55" Type="http://schemas.openxmlformats.org/officeDocument/2006/relationships/hyperlink" Target="https://podminky.urs.cz/item/CS_URS_2022_01/764004861" TargetMode="External"/><Relationship Id="rId76" Type="http://schemas.openxmlformats.org/officeDocument/2006/relationships/hyperlink" Target="https://podminky.urs.cz/item/CS_URS_2022_01/712311101" TargetMode="External"/><Relationship Id="rId97" Type="http://schemas.openxmlformats.org/officeDocument/2006/relationships/hyperlink" Target="https://podminky.urs.cz/item/CS_URS_2022_01/722270102" TargetMode="External"/><Relationship Id="rId104" Type="http://schemas.openxmlformats.org/officeDocument/2006/relationships/hyperlink" Target="https://podminky.urs.cz/item/CS_URS_2022_01/725219102" TargetMode="External"/><Relationship Id="rId120" Type="http://schemas.openxmlformats.org/officeDocument/2006/relationships/hyperlink" Target="https://podminky.urs.cz/item/CS_URS_2022_01/741310001" TargetMode="External"/><Relationship Id="rId125" Type="http://schemas.openxmlformats.org/officeDocument/2006/relationships/hyperlink" Target="https://podminky.urs.cz/item/CS_URS_2022_01/741313121" TargetMode="External"/><Relationship Id="rId141" Type="http://schemas.openxmlformats.org/officeDocument/2006/relationships/hyperlink" Target="https://podminky.urs.cz/item/CS_URS_2022_01/998762201" TargetMode="External"/><Relationship Id="rId146" Type="http://schemas.openxmlformats.org/officeDocument/2006/relationships/hyperlink" Target="https://podminky.urs.cz/item/CS_URS_2022_01/764242304" TargetMode="External"/><Relationship Id="rId167" Type="http://schemas.openxmlformats.org/officeDocument/2006/relationships/hyperlink" Target="https://podminky.urs.cz/item/CS_URS_2022_01/998771201" TargetMode="External"/><Relationship Id="rId188" Type="http://schemas.openxmlformats.org/officeDocument/2006/relationships/hyperlink" Target="https://podminky.urs.cz/item/CS_URS_2022_01/784181101" TargetMode="External"/><Relationship Id="rId7" Type="http://schemas.openxmlformats.org/officeDocument/2006/relationships/hyperlink" Target="https://podminky.urs.cz/item/CS_URS_2022_01/380356231" TargetMode="External"/><Relationship Id="rId71" Type="http://schemas.openxmlformats.org/officeDocument/2006/relationships/hyperlink" Target="https://podminky.urs.cz/item/CS_URS_2022_01/711112001" TargetMode="External"/><Relationship Id="rId92" Type="http://schemas.openxmlformats.org/officeDocument/2006/relationships/hyperlink" Target="https://podminky.urs.cz/item/CS_URS_2022_01/722220111" TargetMode="External"/><Relationship Id="rId162" Type="http://schemas.openxmlformats.org/officeDocument/2006/relationships/hyperlink" Target="https://podminky.urs.cz/item/CS_URS_2022_01/771151012" TargetMode="External"/><Relationship Id="rId183" Type="http://schemas.openxmlformats.org/officeDocument/2006/relationships/hyperlink" Target="https://podminky.urs.cz/item/CS_URS_2022_01/783301313" TargetMode="External"/><Relationship Id="rId2" Type="http://schemas.openxmlformats.org/officeDocument/2006/relationships/hyperlink" Target="https://podminky.urs.cz/item/CS_URS_2022_01/162211311" TargetMode="External"/><Relationship Id="rId29" Type="http://schemas.openxmlformats.org/officeDocument/2006/relationships/hyperlink" Target="https://podminky.urs.cz/item/CS_URS_2022_01/941111211" TargetMode="External"/><Relationship Id="rId24" Type="http://schemas.openxmlformats.org/officeDocument/2006/relationships/hyperlink" Target="https://podminky.urs.cz/item/CS_URS_2022_01/916331112" TargetMode="External"/><Relationship Id="rId40" Type="http://schemas.openxmlformats.org/officeDocument/2006/relationships/hyperlink" Target="https://podminky.urs.cz/item/CS_URS_2022_01/978059641" TargetMode="External"/><Relationship Id="rId45" Type="http://schemas.openxmlformats.org/officeDocument/2006/relationships/hyperlink" Target="https://podminky.urs.cz/item/CS_URS_2022_01/725122817" TargetMode="External"/><Relationship Id="rId66" Type="http://schemas.openxmlformats.org/officeDocument/2006/relationships/hyperlink" Target="https://podminky.urs.cz/item/CS_URS_2022_01/997013811" TargetMode="External"/><Relationship Id="rId87" Type="http://schemas.openxmlformats.org/officeDocument/2006/relationships/hyperlink" Target="https://podminky.urs.cz/item/CS_URS_2022_01/998721201" TargetMode="External"/><Relationship Id="rId110" Type="http://schemas.openxmlformats.org/officeDocument/2006/relationships/hyperlink" Target="https://podminky.urs.cz/item/CS_URS_2022_01/725980123" TargetMode="External"/><Relationship Id="rId115" Type="http://schemas.openxmlformats.org/officeDocument/2006/relationships/hyperlink" Target="https://podminky.urs.cz/item/CS_URS_2022_01/741122611" TargetMode="External"/><Relationship Id="rId131" Type="http://schemas.openxmlformats.org/officeDocument/2006/relationships/hyperlink" Target="https://podminky.urs.cz/item/CS_URS_2022_01/741322142" TargetMode="External"/><Relationship Id="rId136" Type="http://schemas.openxmlformats.org/officeDocument/2006/relationships/hyperlink" Target="https://podminky.urs.cz/item/CS_URS_2022_01/742310001" TargetMode="External"/><Relationship Id="rId157" Type="http://schemas.openxmlformats.org/officeDocument/2006/relationships/hyperlink" Target="https://podminky.urs.cz/item/CS_URS_2022_01/767610118" TargetMode="External"/><Relationship Id="rId178" Type="http://schemas.openxmlformats.org/officeDocument/2006/relationships/hyperlink" Target="https://podminky.urs.cz/item/CS_URS_2022_01/781477114" TargetMode="External"/><Relationship Id="rId61" Type="http://schemas.openxmlformats.org/officeDocument/2006/relationships/hyperlink" Target="https://podminky.urs.cz/item/CS_URS_2022_01/997013601" TargetMode="External"/><Relationship Id="rId82" Type="http://schemas.openxmlformats.org/officeDocument/2006/relationships/hyperlink" Target="https://podminky.urs.cz/item/CS_URS_2022_01/721173722" TargetMode="External"/><Relationship Id="rId152" Type="http://schemas.openxmlformats.org/officeDocument/2006/relationships/hyperlink" Target="https://podminky.urs.cz/item/CS_URS_2022_01/764548323" TargetMode="External"/><Relationship Id="rId173" Type="http://schemas.openxmlformats.org/officeDocument/2006/relationships/hyperlink" Target="https://podminky.urs.cz/item/CS_URS_2022_01/777911111" TargetMode="External"/><Relationship Id="rId19" Type="http://schemas.openxmlformats.org/officeDocument/2006/relationships/hyperlink" Target="https://podminky.urs.cz/item/CS_URS_2022_01/631311114" TargetMode="External"/><Relationship Id="rId14" Type="http://schemas.openxmlformats.org/officeDocument/2006/relationships/hyperlink" Target="https://podminky.urs.cz/item/CS_URS_2022_01/612331121" TargetMode="External"/><Relationship Id="rId30" Type="http://schemas.openxmlformats.org/officeDocument/2006/relationships/hyperlink" Target="https://podminky.urs.cz/item/CS_URS_2022_01/941111811" TargetMode="External"/><Relationship Id="rId35" Type="http://schemas.openxmlformats.org/officeDocument/2006/relationships/hyperlink" Target="https://podminky.urs.cz/item/CS_URS_2022_01/968062377" TargetMode="External"/><Relationship Id="rId56" Type="http://schemas.openxmlformats.org/officeDocument/2006/relationships/hyperlink" Target="https://podminky.urs.cz/item/CS_URS_2022_01/783906859" TargetMode="External"/><Relationship Id="rId77" Type="http://schemas.openxmlformats.org/officeDocument/2006/relationships/hyperlink" Target="https://podminky.urs.cz/item/CS_URS_2022_01/712341559" TargetMode="External"/><Relationship Id="rId100" Type="http://schemas.openxmlformats.org/officeDocument/2006/relationships/hyperlink" Target="https://podminky.urs.cz/item/CS_URS_2022_01/998722201" TargetMode="External"/><Relationship Id="rId105" Type="http://schemas.openxmlformats.org/officeDocument/2006/relationships/hyperlink" Target="https://podminky.urs.cz/item/CS_URS_2022_01/725539201" TargetMode="External"/><Relationship Id="rId126" Type="http://schemas.openxmlformats.org/officeDocument/2006/relationships/hyperlink" Target="https://podminky.urs.cz/item/CS_URS_2022_01/741320105" TargetMode="External"/><Relationship Id="rId147" Type="http://schemas.openxmlformats.org/officeDocument/2006/relationships/hyperlink" Target="https://podminky.urs.cz/item/CS_URS_2022_01/764242305" TargetMode="External"/><Relationship Id="rId168" Type="http://schemas.openxmlformats.org/officeDocument/2006/relationships/hyperlink" Target="https://podminky.urs.cz/item/CS_URS_2022_01/777111101" TargetMode="External"/><Relationship Id="rId8" Type="http://schemas.openxmlformats.org/officeDocument/2006/relationships/hyperlink" Target="https://podminky.urs.cz/item/CS_URS_2022_01/380356232" TargetMode="External"/><Relationship Id="rId51" Type="http://schemas.openxmlformats.org/officeDocument/2006/relationships/hyperlink" Target="https://podminky.urs.cz/item/CS_URS_2022_01/764002801" TargetMode="External"/><Relationship Id="rId72" Type="http://schemas.openxmlformats.org/officeDocument/2006/relationships/hyperlink" Target="https://podminky.urs.cz/item/CS_URS_2022_01/711141559" TargetMode="External"/><Relationship Id="rId93" Type="http://schemas.openxmlformats.org/officeDocument/2006/relationships/hyperlink" Target="https://podminky.urs.cz/item/CS_URS_2022_01/722220231" TargetMode="External"/><Relationship Id="rId98" Type="http://schemas.openxmlformats.org/officeDocument/2006/relationships/hyperlink" Target="https://podminky.urs.cz/item/CS_URS_2022_01/722290226" TargetMode="External"/><Relationship Id="rId121" Type="http://schemas.openxmlformats.org/officeDocument/2006/relationships/hyperlink" Target="https://podminky.urs.cz/item/CS_URS_2022_01/741310031" TargetMode="External"/><Relationship Id="rId142" Type="http://schemas.openxmlformats.org/officeDocument/2006/relationships/hyperlink" Target="https://podminky.urs.cz/item/CS_URS_2022_01/763131451" TargetMode="External"/><Relationship Id="rId163" Type="http://schemas.openxmlformats.org/officeDocument/2006/relationships/hyperlink" Target="https://podminky.urs.cz/item/CS_URS_2022_01/771574312" TargetMode="External"/><Relationship Id="rId184" Type="http://schemas.openxmlformats.org/officeDocument/2006/relationships/hyperlink" Target="https://podminky.urs.cz/item/CS_URS_2022_01/783301401" TargetMode="External"/><Relationship Id="rId189" Type="http://schemas.openxmlformats.org/officeDocument/2006/relationships/hyperlink" Target="https://podminky.urs.cz/item/CS_URS_2022_01/784211101" TargetMode="External"/><Relationship Id="rId3" Type="http://schemas.openxmlformats.org/officeDocument/2006/relationships/hyperlink" Target="https://podminky.urs.cz/item/CS_URS_2022_01/162751113" TargetMode="External"/><Relationship Id="rId25" Type="http://schemas.openxmlformats.org/officeDocument/2006/relationships/hyperlink" Target="https://podminky.urs.cz/item/CS_URS_2022_01/952901111" TargetMode="External"/><Relationship Id="rId46" Type="http://schemas.openxmlformats.org/officeDocument/2006/relationships/hyperlink" Target="https://podminky.urs.cz/item/CS_URS_2022_01/725210821" TargetMode="External"/><Relationship Id="rId67" Type="http://schemas.openxmlformats.org/officeDocument/2006/relationships/hyperlink" Target="https://podminky.urs.cz/item/CS_URS_2022_01/997013812" TargetMode="External"/><Relationship Id="rId116" Type="http://schemas.openxmlformats.org/officeDocument/2006/relationships/hyperlink" Target="https://podminky.urs.cz/item/CS_URS_2022_01/741122642" TargetMode="External"/><Relationship Id="rId137" Type="http://schemas.openxmlformats.org/officeDocument/2006/relationships/hyperlink" Target="https://podminky.urs.cz/item/CS_URS_2022_01/998742201" TargetMode="External"/><Relationship Id="rId158" Type="http://schemas.openxmlformats.org/officeDocument/2006/relationships/hyperlink" Target="https://podminky.urs.cz/item/CS_URS_2022_01/767640111" TargetMode="External"/><Relationship Id="rId20" Type="http://schemas.openxmlformats.org/officeDocument/2006/relationships/hyperlink" Target="https://podminky.urs.cz/item/CS_URS_2022_01/631311122" TargetMode="External"/><Relationship Id="rId41" Type="http://schemas.openxmlformats.org/officeDocument/2006/relationships/hyperlink" Target="https://podminky.urs.cz/item/CS_URS_2022_01/981511114" TargetMode="External"/><Relationship Id="rId62" Type="http://schemas.openxmlformats.org/officeDocument/2006/relationships/hyperlink" Target="https://podminky.urs.cz/item/CS_URS_2022_01/997013602" TargetMode="External"/><Relationship Id="rId83" Type="http://schemas.openxmlformats.org/officeDocument/2006/relationships/hyperlink" Target="https://podminky.urs.cz/item/CS_URS_2022_01/721173723" TargetMode="External"/><Relationship Id="rId88" Type="http://schemas.openxmlformats.org/officeDocument/2006/relationships/hyperlink" Target="https://podminky.urs.cz/item/CS_URS_2022_01/722174002" TargetMode="External"/><Relationship Id="rId111" Type="http://schemas.openxmlformats.org/officeDocument/2006/relationships/hyperlink" Target="https://podminky.urs.cz/item/CS_URS_2022_01/998725201" TargetMode="External"/><Relationship Id="rId132" Type="http://schemas.openxmlformats.org/officeDocument/2006/relationships/hyperlink" Target="https://podminky.urs.cz/item/CS_URS_2022_01/741330741" TargetMode="External"/><Relationship Id="rId153" Type="http://schemas.openxmlformats.org/officeDocument/2006/relationships/hyperlink" Target="https://podminky.urs.cz/item/CS_URS_2022_01/998764201" TargetMode="External"/><Relationship Id="rId174" Type="http://schemas.openxmlformats.org/officeDocument/2006/relationships/hyperlink" Target="https://podminky.urs.cz/item/CS_URS_2022_01/998777201" TargetMode="External"/><Relationship Id="rId179" Type="http://schemas.openxmlformats.org/officeDocument/2006/relationships/hyperlink" Target="https://podminky.urs.cz/item/CS_URS_2022_01/781494111" TargetMode="External"/><Relationship Id="rId190" Type="http://schemas.openxmlformats.org/officeDocument/2006/relationships/hyperlink" Target="https://podminky.urs.cz/item/CS_URS_2022_01/HZS2212" TargetMode="External"/><Relationship Id="rId15" Type="http://schemas.openxmlformats.org/officeDocument/2006/relationships/hyperlink" Target="https://podminky.urs.cz/item/CS_URS_2022_01/622151001" TargetMode="External"/><Relationship Id="rId36" Type="http://schemas.openxmlformats.org/officeDocument/2006/relationships/hyperlink" Target="https://podminky.urs.cz/item/CS_URS_2022_01/968072455" TargetMode="External"/><Relationship Id="rId57" Type="http://schemas.openxmlformats.org/officeDocument/2006/relationships/hyperlink" Target="https://podminky.urs.cz/item/CS_URS_2022_01/787600801" TargetMode="External"/><Relationship Id="rId106" Type="http://schemas.openxmlformats.org/officeDocument/2006/relationships/hyperlink" Target="https://podminky.urs.cz/item/CS_URS_2022_01/725813111" TargetMode="External"/><Relationship Id="rId127" Type="http://schemas.openxmlformats.org/officeDocument/2006/relationships/hyperlink" Target="https://podminky.urs.cz/item/CS_URS_2022_01/741320165" TargetMode="External"/><Relationship Id="rId10" Type="http://schemas.openxmlformats.org/officeDocument/2006/relationships/hyperlink" Target="https://podminky.urs.cz/item/CS_URS_2022_01/382413118" TargetMode="External"/><Relationship Id="rId31" Type="http://schemas.openxmlformats.org/officeDocument/2006/relationships/hyperlink" Target="https://podminky.urs.cz/item/CS_URS_2022_01/949101111" TargetMode="External"/><Relationship Id="rId52" Type="http://schemas.openxmlformats.org/officeDocument/2006/relationships/hyperlink" Target="https://podminky.urs.cz/item/CS_URS_2022_01/764002811" TargetMode="External"/><Relationship Id="rId73" Type="http://schemas.openxmlformats.org/officeDocument/2006/relationships/hyperlink" Target="https://podminky.urs.cz/item/CS_URS_2022_01/711142559" TargetMode="External"/><Relationship Id="rId78" Type="http://schemas.openxmlformats.org/officeDocument/2006/relationships/hyperlink" Target="https://podminky.urs.cz/item/CS_URS_2022_01/998712201" TargetMode="External"/><Relationship Id="rId94" Type="http://schemas.openxmlformats.org/officeDocument/2006/relationships/hyperlink" Target="https://podminky.urs.cz/item/CS_URS_2022_01/722231246" TargetMode="External"/><Relationship Id="rId99" Type="http://schemas.openxmlformats.org/officeDocument/2006/relationships/hyperlink" Target="https://podminky.urs.cz/item/CS_URS_2022_01/722290234" TargetMode="External"/><Relationship Id="rId101" Type="http://schemas.openxmlformats.org/officeDocument/2006/relationships/hyperlink" Target="https://podminky.urs.cz/item/CS_URS_2022_01/725112182" TargetMode="External"/><Relationship Id="rId122" Type="http://schemas.openxmlformats.org/officeDocument/2006/relationships/hyperlink" Target="https://podminky.urs.cz/item/CS_URS_2022_01/741310561" TargetMode="External"/><Relationship Id="rId143" Type="http://schemas.openxmlformats.org/officeDocument/2006/relationships/hyperlink" Target="https://podminky.urs.cz/item/CS_URS_2022_01/763131714" TargetMode="External"/><Relationship Id="rId148" Type="http://schemas.openxmlformats.org/officeDocument/2006/relationships/hyperlink" Target="https://podminky.urs.cz/item/CS_URS_2022_01/764242334" TargetMode="External"/><Relationship Id="rId164" Type="http://schemas.openxmlformats.org/officeDocument/2006/relationships/hyperlink" Target="https://podminky.urs.cz/item/CS_URS_2022_01/771577124" TargetMode="External"/><Relationship Id="rId169" Type="http://schemas.openxmlformats.org/officeDocument/2006/relationships/hyperlink" Target="https://podminky.urs.cz/item/CS_URS_2022_01/777111111" TargetMode="External"/><Relationship Id="rId185" Type="http://schemas.openxmlformats.org/officeDocument/2006/relationships/hyperlink" Target="https://podminky.urs.cz/item/CS_URS_2022_01/783314201" TargetMode="External"/><Relationship Id="rId4" Type="http://schemas.openxmlformats.org/officeDocument/2006/relationships/hyperlink" Target="https://podminky.urs.cz/item/CS_URS_2022_01/171201231" TargetMode="External"/><Relationship Id="rId9" Type="http://schemas.openxmlformats.org/officeDocument/2006/relationships/hyperlink" Target="https://podminky.urs.cz/item/CS_URS_2022_01/380361006" TargetMode="External"/><Relationship Id="rId180" Type="http://schemas.openxmlformats.org/officeDocument/2006/relationships/hyperlink" Target="https://podminky.urs.cz/item/CS_URS_2022_01/781494511" TargetMode="External"/><Relationship Id="rId26" Type="http://schemas.openxmlformats.org/officeDocument/2006/relationships/hyperlink" Target="https://podminky.urs.cz/item/CS_URS_2022_01/953311121" TargetMode="External"/><Relationship Id="rId47" Type="http://schemas.openxmlformats.org/officeDocument/2006/relationships/hyperlink" Target="https://podminky.urs.cz/item/CS_URS_2022_01/725810811" TargetMode="External"/><Relationship Id="rId68" Type="http://schemas.openxmlformats.org/officeDocument/2006/relationships/hyperlink" Target="https://podminky.urs.cz/item/CS_URS_2022_01/997013814" TargetMode="External"/><Relationship Id="rId89" Type="http://schemas.openxmlformats.org/officeDocument/2006/relationships/hyperlink" Target="https://podminky.urs.cz/item/CS_URS_2022_01/722174003" TargetMode="External"/><Relationship Id="rId112" Type="http://schemas.openxmlformats.org/officeDocument/2006/relationships/hyperlink" Target="https://podminky.urs.cz/item/CS_URS_2022_01/741110042" TargetMode="External"/><Relationship Id="rId133" Type="http://schemas.openxmlformats.org/officeDocument/2006/relationships/hyperlink" Target="https://podminky.urs.cz/item/CS_URS_2022_01/741372061" TargetMode="External"/><Relationship Id="rId154" Type="http://schemas.openxmlformats.org/officeDocument/2006/relationships/hyperlink" Target="https://podminky.urs.cz/item/CS_URS_2022_01/766660001" TargetMode="External"/><Relationship Id="rId175" Type="http://schemas.openxmlformats.org/officeDocument/2006/relationships/hyperlink" Target="https://podminky.urs.cz/item/CS_URS_2022_01/781111011" TargetMode="External"/><Relationship Id="rId16" Type="http://schemas.openxmlformats.org/officeDocument/2006/relationships/hyperlink" Target="https://podminky.urs.cz/item/CS_URS_2022_01/622525201" TargetMode="External"/><Relationship Id="rId37" Type="http://schemas.openxmlformats.org/officeDocument/2006/relationships/hyperlink" Target="https://podminky.urs.cz/item/CS_URS_2022_01/978013191" TargetMode="External"/><Relationship Id="rId58" Type="http://schemas.openxmlformats.org/officeDocument/2006/relationships/hyperlink" Target="https://podminky.urs.cz/item/CS_URS_2022_01/997013111" TargetMode="External"/><Relationship Id="rId79" Type="http://schemas.openxmlformats.org/officeDocument/2006/relationships/hyperlink" Target="https://podminky.urs.cz/item/CS_URS_2022_01/721173401" TargetMode="External"/><Relationship Id="rId102" Type="http://schemas.openxmlformats.org/officeDocument/2006/relationships/hyperlink" Target="https://podminky.urs.cz/item/CS_URS_2022_01/725121529" TargetMode="External"/><Relationship Id="rId123" Type="http://schemas.openxmlformats.org/officeDocument/2006/relationships/hyperlink" Target="https://podminky.urs.cz/item/CS_URS_2022_01/741313001" TargetMode="External"/><Relationship Id="rId144" Type="http://schemas.openxmlformats.org/officeDocument/2006/relationships/hyperlink" Target="https://podminky.urs.cz/item/CS_URS_2022_01/763131751" TargetMode="External"/><Relationship Id="rId90" Type="http://schemas.openxmlformats.org/officeDocument/2006/relationships/hyperlink" Target="https://podminky.urs.cz/item/CS_URS_2022_01/722181231" TargetMode="External"/><Relationship Id="rId165" Type="http://schemas.openxmlformats.org/officeDocument/2006/relationships/hyperlink" Target="https://podminky.urs.cz/item/CS_URS_2022_01/771591112" TargetMode="External"/><Relationship Id="rId186" Type="http://schemas.openxmlformats.org/officeDocument/2006/relationships/hyperlink" Target="https://podminky.urs.cz/item/CS_URS_2022_01/783315101" TargetMode="External"/><Relationship Id="rId27" Type="http://schemas.openxmlformats.org/officeDocument/2006/relationships/hyperlink" Target="https://podminky.urs.cz/item/CS_URS_2022_01/953943211" TargetMode="External"/><Relationship Id="rId48" Type="http://schemas.openxmlformats.org/officeDocument/2006/relationships/hyperlink" Target="https://podminky.urs.cz/item/CS_URS_2022_01/725820802" TargetMode="External"/><Relationship Id="rId69" Type="http://schemas.openxmlformats.org/officeDocument/2006/relationships/hyperlink" Target="https://podminky.urs.cz/item/CS_URS_2022_01/998011001" TargetMode="External"/><Relationship Id="rId113" Type="http://schemas.openxmlformats.org/officeDocument/2006/relationships/hyperlink" Target="https://podminky.urs.cz/item/CS_URS_2022_01/741112061" TargetMode="External"/><Relationship Id="rId134" Type="http://schemas.openxmlformats.org/officeDocument/2006/relationships/hyperlink" Target="https://podminky.urs.cz/item/CS_URS_2022_01/741810001" TargetMode="External"/><Relationship Id="rId80" Type="http://schemas.openxmlformats.org/officeDocument/2006/relationships/hyperlink" Target="https://podminky.urs.cz/item/CS_URS_2022_01/721173403" TargetMode="External"/><Relationship Id="rId155" Type="http://schemas.openxmlformats.org/officeDocument/2006/relationships/hyperlink" Target="https://podminky.urs.cz/item/CS_URS_2022_01/998766201" TargetMode="External"/><Relationship Id="rId176" Type="http://schemas.openxmlformats.org/officeDocument/2006/relationships/hyperlink" Target="https://podminky.urs.cz/item/CS_URS_2022_01/781121011" TargetMode="External"/><Relationship Id="rId17" Type="http://schemas.openxmlformats.org/officeDocument/2006/relationships/hyperlink" Target="https://podminky.urs.cz/item/CS_URS_2022_01/622541022" TargetMode="External"/><Relationship Id="rId38" Type="http://schemas.openxmlformats.org/officeDocument/2006/relationships/hyperlink" Target="https://podminky.urs.cz/item/CS_URS_2022_01/978035111" TargetMode="External"/><Relationship Id="rId59" Type="http://schemas.openxmlformats.org/officeDocument/2006/relationships/hyperlink" Target="https://podminky.urs.cz/item/CS_URS_2022_01/997013501" TargetMode="External"/><Relationship Id="rId103" Type="http://schemas.openxmlformats.org/officeDocument/2006/relationships/hyperlink" Target="https://podminky.urs.cz/item/CS_URS_2022_01/725211617" TargetMode="External"/><Relationship Id="rId124" Type="http://schemas.openxmlformats.org/officeDocument/2006/relationships/hyperlink" Target="https://podminky.urs.cz/item/CS_URS_2022_01/741313082" TargetMode="External"/><Relationship Id="rId70" Type="http://schemas.openxmlformats.org/officeDocument/2006/relationships/hyperlink" Target="https://podminky.urs.cz/item/CS_URS_2022_01/711111001" TargetMode="External"/><Relationship Id="rId91" Type="http://schemas.openxmlformats.org/officeDocument/2006/relationships/hyperlink" Target="https://podminky.urs.cz/item/CS_URS_2022_01/722181232" TargetMode="External"/><Relationship Id="rId145" Type="http://schemas.openxmlformats.org/officeDocument/2006/relationships/hyperlink" Target="https://podminky.urs.cz/item/CS_URS_2022_01/998763401" TargetMode="External"/><Relationship Id="rId166" Type="http://schemas.openxmlformats.org/officeDocument/2006/relationships/hyperlink" Target="https://podminky.urs.cz/item/CS_URS_2022_01/771592011" TargetMode="External"/><Relationship Id="rId187" Type="http://schemas.openxmlformats.org/officeDocument/2006/relationships/hyperlink" Target="https://podminky.urs.cz/item/CS_URS_2022_01/783317101" TargetMode="External"/><Relationship Id="rId1" Type="http://schemas.openxmlformats.org/officeDocument/2006/relationships/hyperlink" Target="https://podminky.urs.cz/item/CS_URS_2022_01/139751101" TargetMode="External"/><Relationship Id="rId28" Type="http://schemas.openxmlformats.org/officeDocument/2006/relationships/hyperlink" Target="https://podminky.urs.cz/item/CS_URS_2022_01/941111111" TargetMode="External"/><Relationship Id="rId49" Type="http://schemas.openxmlformats.org/officeDocument/2006/relationships/hyperlink" Target="https://podminky.urs.cz/item/CS_URS_2022_01/762341832" TargetMode="External"/><Relationship Id="rId114" Type="http://schemas.openxmlformats.org/officeDocument/2006/relationships/hyperlink" Target="https://podminky.urs.cz/item/CS_URS_2022_01/741122601" TargetMode="External"/><Relationship Id="rId60" Type="http://schemas.openxmlformats.org/officeDocument/2006/relationships/hyperlink" Target="https://podminky.urs.cz/item/CS_URS_2022_01/997013509" TargetMode="External"/><Relationship Id="rId81" Type="http://schemas.openxmlformats.org/officeDocument/2006/relationships/hyperlink" Target="https://podminky.urs.cz/item/CS_URS_2022_01/721173706" TargetMode="External"/><Relationship Id="rId135" Type="http://schemas.openxmlformats.org/officeDocument/2006/relationships/hyperlink" Target="https://podminky.urs.cz/item/CS_URS_2022_01/998741201" TargetMode="External"/><Relationship Id="rId156" Type="http://schemas.openxmlformats.org/officeDocument/2006/relationships/hyperlink" Target="https://podminky.urs.cz/item/CS_URS_2022_01/767590120" TargetMode="External"/><Relationship Id="rId177" Type="http://schemas.openxmlformats.org/officeDocument/2006/relationships/hyperlink" Target="https://podminky.urs.cz/item/CS_URS_2022_01/781474113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273362021" TargetMode="External"/><Relationship Id="rId21" Type="http://schemas.openxmlformats.org/officeDocument/2006/relationships/hyperlink" Target="https://podminky.urs.cz/item/CS_URS_2022_01/271562211" TargetMode="External"/><Relationship Id="rId42" Type="http://schemas.openxmlformats.org/officeDocument/2006/relationships/hyperlink" Target="https://podminky.urs.cz/item/CS_URS_2022_01/894503111" TargetMode="External"/><Relationship Id="rId47" Type="http://schemas.openxmlformats.org/officeDocument/2006/relationships/hyperlink" Target="https://podminky.urs.cz/item/CS_URS_2022_01/894812149" TargetMode="External"/><Relationship Id="rId63" Type="http://schemas.openxmlformats.org/officeDocument/2006/relationships/hyperlink" Target="https://podminky.urs.cz/item/CS_URS_2022_01/721171907" TargetMode="External"/><Relationship Id="rId68" Type="http://schemas.openxmlformats.org/officeDocument/2006/relationships/hyperlink" Target="https://podminky.urs.cz/item/CS_URS_2022_01/722240122" TargetMode="External"/><Relationship Id="rId16" Type="http://schemas.openxmlformats.org/officeDocument/2006/relationships/hyperlink" Target="https://podminky.urs.cz/item/CS_URS_2022_01/182251101" TargetMode="External"/><Relationship Id="rId11" Type="http://schemas.openxmlformats.org/officeDocument/2006/relationships/hyperlink" Target="https://podminky.urs.cz/item/CS_URS_2022_01/171151103" TargetMode="External"/><Relationship Id="rId24" Type="http://schemas.openxmlformats.org/officeDocument/2006/relationships/hyperlink" Target="https://podminky.urs.cz/item/CS_URS_2022_01/273351121" TargetMode="External"/><Relationship Id="rId32" Type="http://schemas.openxmlformats.org/officeDocument/2006/relationships/hyperlink" Target="https://podminky.urs.cz/item/CS_URS_2022_01/564861011" TargetMode="External"/><Relationship Id="rId37" Type="http://schemas.openxmlformats.org/officeDocument/2006/relationships/hyperlink" Target="https://podminky.urs.cz/item/CS_URS_2022_01/871315211" TargetMode="External"/><Relationship Id="rId40" Type="http://schemas.openxmlformats.org/officeDocument/2006/relationships/hyperlink" Target="https://podminky.urs.cz/item/CS_URS_2022_01/894302251" TargetMode="External"/><Relationship Id="rId45" Type="http://schemas.openxmlformats.org/officeDocument/2006/relationships/hyperlink" Target="https://podminky.urs.cz/item/CS_URS_2022_01/894812111" TargetMode="External"/><Relationship Id="rId53" Type="http://schemas.openxmlformats.org/officeDocument/2006/relationships/hyperlink" Target="https://podminky.urs.cz/item/CS_URS_2022_01/899102112" TargetMode="External"/><Relationship Id="rId58" Type="http://schemas.openxmlformats.org/officeDocument/2006/relationships/hyperlink" Target="https://podminky.urs.cz/item/CS_URS_2022_01/997013111" TargetMode="External"/><Relationship Id="rId66" Type="http://schemas.openxmlformats.org/officeDocument/2006/relationships/hyperlink" Target="https://podminky.urs.cz/item/CS_URS_2022_01/722174023" TargetMode="External"/><Relationship Id="rId74" Type="http://schemas.openxmlformats.org/officeDocument/2006/relationships/hyperlink" Target="https://podminky.urs.cz/item/CS_URS_2022_01/741820011" TargetMode="External"/><Relationship Id="rId5" Type="http://schemas.openxmlformats.org/officeDocument/2006/relationships/hyperlink" Target="https://podminky.urs.cz/item/CS_URS_2022_01/132251102" TargetMode="External"/><Relationship Id="rId61" Type="http://schemas.openxmlformats.org/officeDocument/2006/relationships/hyperlink" Target="https://podminky.urs.cz/item/CS_URS_2022_01/997013861" TargetMode="External"/><Relationship Id="rId19" Type="http://schemas.openxmlformats.org/officeDocument/2006/relationships/hyperlink" Target="https://podminky.urs.cz/item/CS_URS_2022_01/212755214" TargetMode="External"/><Relationship Id="rId14" Type="http://schemas.openxmlformats.org/officeDocument/2006/relationships/hyperlink" Target="https://podminky.urs.cz/item/CS_URS_2022_01/175111101" TargetMode="External"/><Relationship Id="rId22" Type="http://schemas.openxmlformats.org/officeDocument/2006/relationships/hyperlink" Target="https://podminky.urs.cz/item/CS_URS_2022_01/273313811" TargetMode="External"/><Relationship Id="rId27" Type="http://schemas.openxmlformats.org/officeDocument/2006/relationships/hyperlink" Target="https://podminky.urs.cz/item/CS_URS_2022_01/382413121" TargetMode="External"/><Relationship Id="rId30" Type="http://schemas.openxmlformats.org/officeDocument/2006/relationships/hyperlink" Target="https://podminky.urs.cz/item/CS_URS_2022_01/452351101" TargetMode="External"/><Relationship Id="rId35" Type="http://schemas.openxmlformats.org/officeDocument/2006/relationships/hyperlink" Target="https://podminky.urs.cz/item/CS_URS_2022_01/632481213" TargetMode="External"/><Relationship Id="rId43" Type="http://schemas.openxmlformats.org/officeDocument/2006/relationships/hyperlink" Target="https://podminky.urs.cz/item/CS_URS_2022_01/894608112" TargetMode="External"/><Relationship Id="rId48" Type="http://schemas.openxmlformats.org/officeDocument/2006/relationships/hyperlink" Target="https://podminky.urs.cz/item/CS_URS_2022_01/894812155" TargetMode="External"/><Relationship Id="rId56" Type="http://schemas.openxmlformats.org/officeDocument/2006/relationships/hyperlink" Target="https://podminky.urs.cz/item/CS_URS_2022_01/113106142" TargetMode="External"/><Relationship Id="rId64" Type="http://schemas.openxmlformats.org/officeDocument/2006/relationships/hyperlink" Target="https://podminky.urs.cz/item/CS_URS_2022_01/721173401" TargetMode="External"/><Relationship Id="rId69" Type="http://schemas.openxmlformats.org/officeDocument/2006/relationships/hyperlink" Target="https://podminky.urs.cz/item/CS_URS_2022_01/722290226" TargetMode="External"/><Relationship Id="rId77" Type="http://schemas.openxmlformats.org/officeDocument/2006/relationships/hyperlink" Target="https://podminky.urs.cz/item/CS_URS_2022_01/998776201" TargetMode="External"/><Relationship Id="rId8" Type="http://schemas.openxmlformats.org/officeDocument/2006/relationships/hyperlink" Target="https://podminky.urs.cz/item/CS_URS_2022_01/162351103" TargetMode="External"/><Relationship Id="rId51" Type="http://schemas.openxmlformats.org/officeDocument/2006/relationships/hyperlink" Target="https://podminky.urs.cz/item/CS_URS_2022_01/894812249" TargetMode="External"/><Relationship Id="rId72" Type="http://schemas.openxmlformats.org/officeDocument/2006/relationships/hyperlink" Target="https://podminky.urs.cz/item/CS_URS_2022_01/741410021" TargetMode="External"/><Relationship Id="rId3" Type="http://schemas.openxmlformats.org/officeDocument/2006/relationships/hyperlink" Target="https://podminky.urs.cz/item/CS_URS_2022_01/131251203" TargetMode="External"/><Relationship Id="rId12" Type="http://schemas.openxmlformats.org/officeDocument/2006/relationships/hyperlink" Target="https://podminky.urs.cz/item/CS_URS_2022_01/171201231" TargetMode="External"/><Relationship Id="rId17" Type="http://schemas.openxmlformats.org/officeDocument/2006/relationships/hyperlink" Target="https://podminky.urs.cz/item/CS_URS_2022_01/211561111" TargetMode="External"/><Relationship Id="rId25" Type="http://schemas.openxmlformats.org/officeDocument/2006/relationships/hyperlink" Target="https://podminky.urs.cz/item/CS_URS_2022_01/273351122" TargetMode="External"/><Relationship Id="rId33" Type="http://schemas.openxmlformats.org/officeDocument/2006/relationships/hyperlink" Target="https://podminky.urs.cz/item/CS_URS_2022_01/571901111" TargetMode="External"/><Relationship Id="rId38" Type="http://schemas.openxmlformats.org/officeDocument/2006/relationships/hyperlink" Target="https://podminky.urs.cz/item/CS_URS_2022_01/893811163" TargetMode="External"/><Relationship Id="rId46" Type="http://schemas.openxmlformats.org/officeDocument/2006/relationships/hyperlink" Target="https://podminky.urs.cz/item/CS_URS_2022_01/894812131" TargetMode="External"/><Relationship Id="rId59" Type="http://schemas.openxmlformats.org/officeDocument/2006/relationships/hyperlink" Target="https://podminky.urs.cz/item/CS_URS_2022_01/997013501" TargetMode="External"/><Relationship Id="rId67" Type="http://schemas.openxmlformats.org/officeDocument/2006/relationships/hyperlink" Target="https://podminky.urs.cz/item/CS_URS_2022_01/722181212" TargetMode="External"/><Relationship Id="rId20" Type="http://schemas.openxmlformats.org/officeDocument/2006/relationships/hyperlink" Target="https://podminky.urs.cz/item/CS_URS_2022_01/271542211" TargetMode="External"/><Relationship Id="rId41" Type="http://schemas.openxmlformats.org/officeDocument/2006/relationships/hyperlink" Target="https://podminky.urs.cz/item/CS_URS_2022_01/894502201" TargetMode="External"/><Relationship Id="rId54" Type="http://schemas.openxmlformats.org/officeDocument/2006/relationships/hyperlink" Target="https://podminky.urs.cz/item/CS_URS_2022_01/916331112" TargetMode="External"/><Relationship Id="rId62" Type="http://schemas.openxmlformats.org/officeDocument/2006/relationships/hyperlink" Target="https://podminky.urs.cz/item/CS_URS_2022_01/998011001" TargetMode="External"/><Relationship Id="rId70" Type="http://schemas.openxmlformats.org/officeDocument/2006/relationships/hyperlink" Target="https://podminky.urs.cz/item/CS_URS_2022_01/722290234" TargetMode="External"/><Relationship Id="rId75" Type="http://schemas.openxmlformats.org/officeDocument/2006/relationships/hyperlink" Target="https://podminky.urs.cz/item/CS_URS_2022_01/998741201" TargetMode="External"/><Relationship Id="rId1" Type="http://schemas.openxmlformats.org/officeDocument/2006/relationships/hyperlink" Target="https://podminky.urs.cz/item/CS_URS_2022_01/131251201" TargetMode="External"/><Relationship Id="rId6" Type="http://schemas.openxmlformats.org/officeDocument/2006/relationships/hyperlink" Target="https://podminky.urs.cz/item/CS_URS_2022_01/151101101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273321411" TargetMode="External"/><Relationship Id="rId28" Type="http://schemas.openxmlformats.org/officeDocument/2006/relationships/hyperlink" Target="https://podminky.urs.cz/item/CS_URS_2022_01/451573111" TargetMode="External"/><Relationship Id="rId36" Type="http://schemas.openxmlformats.org/officeDocument/2006/relationships/hyperlink" Target="https://podminky.urs.cz/item/CS_URS_2022_01/871275211" TargetMode="External"/><Relationship Id="rId49" Type="http://schemas.openxmlformats.org/officeDocument/2006/relationships/hyperlink" Target="https://podminky.urs.cz/item/CS_URS_2022_01/894812201" TargetMode="External"/><Relationship Id="rId57" Type="http://schemas.openxmlformats.org/officeDocument/2006/relationships/hyperlink" Target="https://podminky.urs.cz/item/CS_URS_2022_01/981513114" TargetMode="External"/><Relationship Id="rId10" Type="http://schemas.openxmlformats.org/officeDocument/2006/relationships/hyperlink" Target="https://podminky.urs.cz/item/CS_URS_2022_01/167151101" TargetMode="External"/><Relationship Id="rId31" Type="http://schemas.openxmlformats.org/officeDocument/2006/relationships/hyperlink" Target="https://podminky.urs.cz/item/CS_URS_2022_01/452368211" TargetMode="External"/><Relationship Id="rId44" Type="http://schemas.openxmlformats.org/officeDocument/2006/relationships/hyperlink" Target="https://podminky.urs.cz/item/CS_URS_2022_01/894608211" TargetMode="External"/><Relationship Id="rId52" Type="http://schemas.openxmlformats.org/officeDocument/2006/relationships/hyperlink" Target="https://podminky.urs.cz/item/CS_URS_2022_01/894812257" TargetMode="External"/><Relationship Id="rId60" Type="http://schemas.openxmlformats.org/officeDocument/2006/relationships/hyperlink" Target="https://podminky.urs.cz/item/CS_URS_2022_01/997013509" TargetMode="External"/><Relationship Id="rId65" Type="http://schemas.openxmlformats.org/officeDocument/2006/relationships/hyperlink" Target="https://podminky.urs.cz/item/CS_URS_2022_01/998721201" TargetMode="External"/><Relationship Id="rId73" Type="http://schemas.openxmlformats.org/officeDocument/2006/relationships/hyperlink" Target="https://podminky.urs.cz/item/CS_URS_2022_01/741420022" TargetMode="External"/><Relationship Id="rId78" Type="http://schemas.openxmlformats.org/officeDocument/2006/relationships/drawing" Target="../drawings/drawing3.xml"/><Relationship Id="rId4" Type="http://schemas.openxmlformats.org/officeDocument/2006/relationships/hyperlink" Target="https://podminky.urs.cz/item/CS_URS_2022_01/132251101" TargetMode="External"/><Relationship Id="rId9" Type="http://schemas.openxmlformats.org/officeDocument/2006/relationships/hyperlink" Target="https://podminky.urs.cz/item/CS_URS_2022_01/162751113" TargetMode="External"/><Relationship Id="rId13" Type="http://schemas.openxmlformats.org/officeDocument/2006/relationships/hyperlink" Target="https://podminky.urs.cz/item/CS_URS_2022_01/174151101" TargetMode="External"/><Relationship Id="rId18" Type="http://schemas.openxmlformats.org/officeDocument/2006/relationships/hyperlink" Target="https://podminky.urs.cz/item/CS_URS_2022_01/211971110" TargetMode="External"/><Relationship Id="rId39" Type="http://schemas.openxmlformats.org/officeDocument/2006/relationships/hyperlink" Target="https://podminky.urs.cz/item/CS_URS_2022_01/894302151" TargetMode="External"/><Relationship Id="rId34" Type="http://schemas.openxmlformats.org/officeDocument/2006/relationships/hyperlink" Target="https://podminky.urs.cz/item/CS_URS_2022_01/579231362" TargetMode="External"/><Relationship Id="rId50" Type="http://schemas.openxmlformats.org/officeDocument/2006/relationships/hyperlink" Target="https://podminky.urs.cz/item/CS_URS_2022_01/894812231" TargetMode="External"/><Relationship Id="rId55" Type="http://schemas.openxmlformats.org/officeDocument/2006/relationships/hyperlink" Target="https://podminky.urs.cz/item/CS_URS_2022_01/935113111" TargetMode="External"/><Relationship Id="rId76" Type="http://schemas.openxmlformats.org/officeDocument/2006/relationships/hyperlink" Target="https://podminky.urs.cz/item/CS_URS_2022_01/776261111" TargetMode="External"/><Relationship Id="rId7" Type="http://schemas.openxmlformats.org/officeDocument/2006/relationships/hyperlink" Target="https://podminky.urs.cz/item/CS_URS_2022_01/151101111" TargetMode="External"/><Relationship Id="rId71" Type="http://schemas.openxmlformats.org/officeDocument/2006/relationships/hyperlink" Target="https://podminky.urs.cz/item/CS_URS_2022_01/998722201" TargetMode="External"/><Relationship Id="rId2" Type="http://schemas.openxmlformats.org/officeDocument/2006/relationships/hyperlink" Target="https://podminky.urs.cz/item/CS_URS_2022_01/131251202" TargetMode="External"/><Relationship Id="rId29" Type="http://schemas.openxmlformats.org/officeDocument/2006/relationships/hyperlink" Target="https://podminky.urs.cz/item/CS_URS_2022_01/452321151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1/871265221" TargetMode="External"/><Relationship Id="rId21" Type="http://schemas.openxmlformats.org/officeDocument/2006/relationships/hyperlink" Target="https://podminky.urs.cz/item/CS_URS_2022_01/631311125" TargetMode="External"/><Relationship Id="rId42" Type="http://schemas.openxmlformats.org/officeDocument/2006/relationships/hyperlink" Target="https://podminky.urs.cz/item/CS_URS_2022_01/713132311" TargetMode="External"/><Relationship Id="rId47" Type="http://schemas.openxmlformats.org/officeDocument/2006/relationships/hyperlink" Target="https://podminky.urs.cz/item/CS_URS_2022_01/735411126" TargetMode="External"/><Relationship Id="rId63" Type="http://schemas.openxmlformats.org/officeDocument/2006/relationships/hyperlink" Target="https://podminky.urs.cz/item/CS_URS_2022_01/741372061" TargetMode="External"/><Relationship Id="rId68" Type="http://schemas.openxmlformats.org/officeDocument/2006/relationships/hyperlink" Target="https://podminky.urs.cz/item/CS_URS_2022_01/762081150" TargetMode="External"/><Relationship Id="rId84" Type="http://schemas.openxmlformats.org/officeDocument/2006/relationships/hyperlink" Target="https://podminky.urs.cz/item/CS_URS_2022_01/998764201" TargetMode="External"/><Relationship Id="rId89" Type="http://schemas.openxmlformats.org/officeDocument/2006/relationships/hyperlink" Target="https://podminky.urs.cz/item/CS_URS_2022_01/998767201" TargetMode="External"/><Relationship Id="rId16" Type="http://schemas.openxmlformats.org/officeDocument/2006/relationships/hyperlink" Target="https://podminky.urs.cz/item/CS_URS_2022_01/451573111" TargetMode="External"/><Relationship Id="rId11" Type="http://schemas.openxmlformats.org/officeDocument/2006/relationships/hyperlink" Target="https://podminky.urs.cz/item/CS_URS_2022_01/181951112" TargetMode="External"/><Relationship Id="rId32" Type="http://schemas.openxmlformats.org/officeDocument/2006/relationships/hyperlink" Target="https://podminky.urs.cz/item/CS_URS_2022_01/953943211" TargetMode="External"/><Relationship Id="rId37" Type="http://schemas.openxmlformats.org/officeDocument/2006/relationships/hyperlink" Target="https://podminky.urs.cz/item/CS_URS_2022_01/997013804" TargetMode="External"/><Relationship Id="rId53" Type="http://schemas.openxmlformats.org/officeDocument/2006/relationships/hyperlink" Target="https://podminky.urs.cz/item/CS_URS_2022_01/741122611" TargetMode="External"/><Relationship Id="rId58" Type="http://schemas.openxmlformats.org/officeDocument/2006/relationships/hyperlink" Target="https://podminky.urs.cz/item/CS_URS_2022_01/741310561" TargetMode="External"/><Relationship Id="rId74" Type="http://schemas.openxmlformats.org/officeDocument/2006/relationships/hyperlink" Target="https://podminky.urs.cz/item/CS_URS_2022_01/998762201" TargetMode="External"/><Relationship Id="rId79" Type="http://schemas.openxmlformats.org/officeDocument/2006/relationships/hyperlink" Target="https://podminky.urs.cz/item/CS_URS_2022_01/764242331" TargetMode="External"/><Relationship Id="rId5" Type="http://schemas.openxmlformats.org/officeDocument/2006/relationships/hyperlink" Target="https://podminky.urs.cz/item/CS_URS_2022_01/162351103" TargetMode="External"/><Relationship Id="rId90" Type="http://schemas.openxmlformats.org/officeDocument/2006/relationships/hyperlink" Target="https://podminky.urs.cz/item/CS_URS_2022_01/HZS2232" TargetMode="External"/><Relationship Id="rId14" Type="http://schemas.openxmlformats.org/officeDocument/2006/relationships/hyperlink" Target="https://podminky.urs.cz/item/CS_URS_2022_01/274351122" TargetMode="External"/><Relationship Id="rId22" Type="http://schemas.openxmlformats.org/officeDocument/2006/relationships/hyperlink" Target="https://podminky.urs.cz/item/CS_URS_2022_01/631351101" TargetMode="External"/><Relationship Id="rId27" Type="http://schemas.openxmlformats.org/officeDocument/2006/relationships/hyperlink" Target="https://podminky.urs.cz/item/CS_URS_2022_01/894812312" TargetMode="External"/><Relationship Id="rId30" Type="http://schemas.openxmlformats.org/officeDocument/2006/relationships/hyperlink" Target="https://podminky.urs.cz/item/CS_URS_2022_01/894812352" TargetMode="External"/><Relationship Id="rId35" Type="http://schemas.openxmlformats.org/officeDocument/2006/relationships/hyperlink" Target="https://podminky.urs.cz/item/CS_URS_2022_01/997006512" TargetMode="External"/><Relationship Id="rId43" Type="http://schemas.openxmlformats.org/officeDocument/2006/relationships/hyperlink" Target="https://podminky.urs.cz/item/CS_URS_2022_01/713291222" TargetMode="External"/><Relationship Id="rId48" Type="http://schemas.openxmlformats.org/officeDocument/2006/relationships/hyperlink" Target="https://podminky.urs.cz/item/CS_URS_2022_01/998735201" TargetMode="External"/><Relationship Id="rId56" Type="http://schemas.openxmlformats.org/officeDocument/2006/relationships/hyperlink" Target="https://podminky.urs.cz/item/CS_URS_2022_01/741231014" TargetMode="External"/><Relationship Id="rId64" Type="http://schemas.openxmlformats.org/officeDocument/2006/relationships/hyperlink" Target="https://podminky.urs.cz/item/CS_URS_2022_01/741410021" TargetMode="External"/><Relationship Id="rId69" Type="http://schemas.openxmlformats.org/officeDocument/2006/relationships/hyperlink" Target="https://podminky.urs.cz/item/CS_URS_2022_01/762083122" TargetMode="External"/><Relationship Id="rId77" Type="http://schemas.openxmlformats.org/officeDocument/2006/relationships/hyperlink" Target="https://podminky.urs.cz/item/CS_URS_2022_01/764141391" TargetMode="External"/><Relationship Id="rId8" Type="http://schemas.openxmlformats.org/officeDocument/2006/relationships/hyperlink" Target="https://podminky.urs.cz/item/CS_URS_2022_01/171201231" TargetMode="External"/><Relationship Id="rId51" Type="http://schemas.openxmlformats.org/officeDocument/2006/relationships/hyperlink" Target="https://podminky.urs.cz/item/CS_URS_2022_01/741112003" TargetMode="External"/><Relationship Id="rId72" Type="http://schemas.openxmlformats.org/officeDocument/2006/relationships/hyperlink" Target="https://podminky.urs.cz/item/CS_URS_2022_01/762341023" TargetMode="External"/><Relationship Id="rId80" Type="http://schemas.openxmlformats.org/officeDocument/2006/relationships/hyperlink" Target="https://podminky.urs.cz/item/CS_URS_2022_01/764246302" TargetMode="External"/><Relationship Id="rId85" Type="http://schemas.openxmlformats.org/officeDocument/2006/relationships/hyperlink" Target="https://podminky.urs.cz/item/CS_URS_2022_01/766412214" TargetMode="External"/><Relationship Id="rId3" Type="http://schemas.openxmlformats.org/officeDocument/2006/relationships/hyperlink" Target="https://podminky.urs.cz/item/CS_URS_2022_01/132251101" TargetMode="External"/><Relationship Id="rId12" Type="http://schemas.openxmlformats.org/officeDocument/2006/relationships/hyperlink" Target="https://podminky.urs.cz/item/CS_URS_2022_01/274313611" TargetMode="External"/><Relationship Id="rId17" Type="http://schemas.openxmlformats.org/officeDocument/2006/relationships/hyperlink" Target="https://podminky.urs.cz/item/CS_URS_2022_01/564851111" TargetMode="External"/><Relationship Id="rId25" Type="http://schemas.openxmlformats.org/officeDocument/2006/relationships/hyperlink" Target="https://podminky.urs.cz/item/CS_URS_2022_01/871161211" TargetMode="External"/><Relationship Id="rId33" Type="http://schemas.openxmlformats.org/officeDocument/2006/relationships/hyperlink" Target="https://podminky.urs.cz/item/CS_URS_2022_01/113106132" TargetMode="External"/><Relationship Id="rId38" Type="http://schemas.openxmlformats.org/officeDocument/2006/relationships/hyperlink" Target="https://podminky.urs.cz/item/CS_URS_2022_01/997013811" TargetMode="External"/><Relationship Id="rId46" Type="http://schemas.openxmlformats.org/officeDocument/2006/relationships/hyperlink" Target="https://podminky.urs.cz/item/CS_URS_2022_01/998725201" TargetMode="External"/><Relationship Id="rId59" Type="http://schemas.openxmlformats.org/officeDocument/2006/relationships/hyperlink" Target="https://podminky.urs.cz/item/CS_URS_2022_01/741313001" TargetMode="External"/><Relationship Id="rId67" Type="http://schemas.openxmlformats.org/officeDocument/2006/relationships/hyperlink" Target="https://podminky.urs.cz/item/CS_URS_2022_01/998741201" TargetMode="External"/><Relationship Id="rId20" Type="http://schemas.openxmlformats.org/officeDocument/2006/relationships/hyperlink" Target="https://podminky.urs.cz/item/CS_URS_2022_01/631311122" TargetMode="External"/><Relationship Id="rId41" Type="http://schemas.openxmlformats.org/officeDocument/2006/relationships/hyperlink" Target="https://podminky.urs.cz/item/CS_URS_2022_01/998014211" TargetMode="External"/><Relationship Id="rId54" Type="http://schemas.openxmlformats.org/officeDocument/2006/relationships/hyperlink" Target="https://podminky.urs.cz/item/CS_URS_2022_01/741122642" TargetMode="External"/><Relationship Id="rId62" Type="http://schemas.openxmlformats.org/officeDocument/2006/relationships/hyperlink" Target="https://podminky.urs.cz/item/CS_URS_2022_01/741321003" TargetMode="External"/><Relationship Id="rId70" Type="http://schemas.openxmlformats.org/officeDocument/2006/relationships/hyperlink" Target="https://podminky.urs.cz/item/CS_URS_2022_01/762332531" TargetMode="External"/><Relationship Id="rId75" Type="http://schemas.openxmlformats.org/officeDocument/2006/relationships/hyperlink" Target="https://podminky.urs.cz/item/CS_URS_2022_01/764042419" TargetMode="External"/><Relationship Id="rId83" Type="http://schemas.openxmlformats.org/officeDocument/2006/relationships/hyperlink" Target="https://podminky.urs.cz/item/CS_URS_2022_01/764548323" TargetMode="External"/><Relationship Id="rId88" Type="http://schemas.openxmlformats.org/officeDocument/2006/relationships/hyperlink" Target="https://podminky.urs.cz/item/CS_URS_2022_01/767492012" TargetMode="External"/><Relationship Id="rId91" Type="http://schemas.openxmlformats.org/officeDocument/2006/relationships/drawing" Target="../drawings/drawing4.xml"/><Relationship Id="rId1" Type="http://schemas.openxmlformats.org/officeDocument/2006/relationships/hyperlink" Target="https://podminky.urs.cz/item/CS_URS_2022_01/122452204" TargetMode="External"/><Relationship Id="rId6" Type="http://schemas.openxmlformats.org/officeDocument/2006/relationships/hyperlink" Target="https://podminky.urs.cz/item/CS_URS_2022_01/162751113" TargetMode="External"/><Relationship Id="rId15" Type="http://schemas.openxmlformats.org/officeDocument/2006/relationships/hyperlink" Target="https://podminky.urs.cz/item/CS_URS_2022_01/381181001" TargetMode="External"/><Relationship Id="rId23" Type="http://schemas.openxmlformats.org/officeDocument/2006/relationships/hyperlink" Target="https://podminky.urs.cz/item/CS_URS_2022_01/631351102" TargetMode="External"/><Relationship Id="rId28" Type="http://schemas.openxmlformats.org/officeDocument/2006/relationships/hyperlink" Target="https://podminky.urs.cz/item/CS_URS_2022_01/894812335" TargetMode="External"/><Relationship Id="rId36" Type="http://schemas.openxmlformats.org/officeDocument/2006/relationships/hyperlink" Target="https://podminky.urs.cz/item/CS_URS_2022_01/997006519" TargetMode="External"/><Relationship Id="rId49" Type="http://schemas.openxmlformats.org/officeDocument/2006/relationships/hyperlink" Target="https://podminky.urs.cz/item/CS_URS_2022_01/741110511" TargetMode="External"/><Relationship Id="rId57" Type="http://schemas.openxmlformats.org/officeDocument/2006/relationships/hyperlink" Target="https://podminky.urs.cz/item/CS_URS_2022_01/741310001" TargetMode="External"/><Relationship Id="rId10" Type="http://schemas.openxmlformats.org/officeDocument/2006/relationships/hyperlink" Target="https://podminky.urs.cz/item/CS_URS_2022_01/175151101" TargetMode="External"/><Relationship Id="rId31" Type="http://schemas.openxmlformats.org/officeDocument/2006/relationships/hyperlink" Target="https://podminky.urs.cz/item/CS_URS_2022_01/916331112" TargetMode="External"/><Relationship Id="rId44" Type="http://schemas.openxmlformats.org/officeDocument/2006/relationships/hyperlink" Target="https://podminky.urs.cz/item/CS_URS_2022_01/998713201" TargetMode="External"/><Relationship Id="rId52" Type="http://schemas.openxmlformats.org/officeDocument/2006/relationships/hyperlink" Target="https://podminky.urs.cz/item/CS_URS_2022_01/741122601" TargetMode="External"/><Relationship Id="rId60" Type="http://schemas.openxmlformats.org/officeDocument/2006/relationships/hyperlink" Target="https://podminky.urs.cz/item/CS_URS_2022_01/741320105" TargetMode="External"/><Relationship Id="rId65" Type="http://schemas.openxmlformats.org/officeDocument/2006/relationships/hyperlink" Target="https://podminky.urs.cz/item/CS_URS_2022_01/741420022" TargetMode="External"/><Relationship Id="rId73" Type="http://schemas.openxmlformats.org/officeDocument/2006/relationships/hyperlink" Target="https://podminky.urs.cz/item/CS_URS_2022_01/762395000" TargetMode="External"/><Relationship Id="rId78" Type="http://schemas.openxmlformats.org/officeDocument/2006/relationships/hyperlink" Target="https://podminky.urs.cz/item/CS_URS_2022_01/764242305" TargetMode="External"/><Relationship Id="rId81" Type="http://schemas.openxmlformats.org/officeDocument/2006/relationships/hyperlink" Target="https://podminky.urs.cz/item/CS_URS_2022_01/764541303" TargetMode="External"/><Relationship Id="rId86" Type="http://schemas.openxmlformats.org/officeDocument/2006/relationships/hyperlink" Target="https://podminky.urs.cz/item/CS_URS_2022_01/766421214" TargetMode="External"/><Relationship Id="rId4" Type="http://schemas.openxmlformats.org/officeDocument/2006/relationships/hyperlink" Target="https://podminky.urs.cz/item/CS_URS_2022_01/132254203" TargetMode="External"/><Relationship Id="rId9" Type="http://schemas.openxmlformats.org/officeDocument/2006/relationships/hyperlink" Target="https://podminky.urs.cz/item/CS_URS_2022_01/174151101" TargetMode="External"/><Relationship Id="rId13" Type="http://schemas.openxmlformats.org/officeDocument/2006/relationships/hyperlink" Target="https://podminky.urs.cz/item/CS_URS_2022_01/274351121" TargetMode="External"/><Relationship Id="rId18" Type="http://schemas.openxmlformats.org/officeDocument/2006/relationships/hyperlink" Target="https://podminky.urs.cz/item/CS_URS_2022_01/564871111" TargetMode="External"/><Relationship Id="rId39" Type="http://schemas.openxmlformats.org/officeDocument/2006/relationships/hyperlink" Target="https://podminky.urs.cz/item/CS_URS_2022_01/997013814" TargetMode="External"/><Relationship Id="rId34" Type="http://schemas.openxmlformats.org/officeDocument/2006/relationships/hyperlink" Target="https://podminky.urs.cz/item/CS_URS_2022_01/981011112" TargetMode="External"/><Relationship Id="rId50" Type="http://schemas.openxmlformats.org/officeDocument/2006/relationships/hyperlink" Target="https://podminky.urs.cz/item/CS_URS_2022_01/741112002" TargetMode="External"/><Relationship Id="rId55" Type="http://schemas.openxmlformats.org/officeDocument/2006/relationships/hyperlink" Target="https://podminky.urs.cz/item/CS_URS_2022_01/741210001" TargetMode="External"/><Relationship Id="rId76" Type="http://schemas.openxmlformats.org/officeDocument/2006/relationships/hyperlink" Target="https://podminky.urs.cz/item/CS_URS_2022_01/764141301" TargetMode="External"/><Relationship Id="rId7" Type="http://schemas.openxmlformats.org/officeDocument/2006/relationships/hyperlink" Target="https://podminky.urs.cz/item/CS_URS_2022_01/167151111" TargetMode="External"/><Relationship Id="rId71" Type="http://schemas.openxmlformats.org/officeDocument/2006/relationships/hyperlink" Target="https://podminky.urs.cz/item/CS_URS_2022_01/762332534" TargetMode="External"/><Relationship Id="rId2" Type="http://schemas.openxmlformats.org/officeDocument/2006/relationships/hyperlink" Target="https://podminky.urs.cz/item/CS_URS_2022_01/131251102" TargetMode="External"/><Relationship Id="rId29" Type="http://schemas.openxmlformats.org/officeDocument/2006/relationships/hyperlink" Target="https://podminky.urs.cz/item/CS_URS_2022_01/894812339" TargetMode="External"/><Relationship Id="rId24" Type="http://schemas.openxmlformats.org/officeDocument/2006/relationships/hyperlink" Target="https://podminky.urs.cz/item/CS_URS_2022_01/637121113" TargetMode="External"/><Relationship Id="rId40" Type="http://schemas.openxmlformats.org/officeDocument/2006/relationships/hyperlink" Target="https://podminky.urs.cz/item/CS_URS_2022_01/997013861" TargetMode="External"/><Relationship Id="rId45" Type="http://schemas.openxmlformats.org/officeDocument/2006/relationships/hyperlink" Target="https://podminky.urs.cz/item/CS_URS_2022_01/725539201" TargetMode="External"/><Relationship Id="rId66" Type="http://schemas.openxmlformats.org/officeDocument/2006/relationships/hyperlink" Target="https://podminky.urs.cz/item/CS_URS_2022_01/741810001" TargetMode="External"/><Relationship Id="rId87" Type="http://schemas.openxmlformats.org/officeDocument/2006/relationships/hyperlink" Target="https://podminky.urs.cz/item/CS_URS_2022_01/998766201" TargetMode="External"/><Relationship Id="rId61" Type="http://schemas.openxmlformats.org/officeDocument/2006/relationships/hyperlink" Target="https://podminky.urs.cz/item/CS_URS_2022_01/741320165" TargetMode="External"/><Relationship Id="rId82" Type="http://schemas.openxmlformats.org/officeDocument/2006/relationships/hyperlink" Target="https://podminky.urs.cz/item/CS_URS_2022_01/764541344" TargetMode="External"/><Relationship Id="rId19" Type="http://schemas.openxmlformats.org/officeDocument/2006/relationships/hyperlink" Target="https://podminky.urs.cz/item/CS_URS_2022_01/596211113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11151" TargetMode="External"/><Relationship Id="rId13" Type="http://schemas.openxmlformats.org/officeDocument/2006/relationships/hyperlink" Target="https://podminky.urs.cz/item/CS_URS_2022_01/185811212" TargetMode="External"/><Relationship Id="rId18" Type="http://schemas.openxmlformats.org/officeDocument/2006/relationships/hyperlink" Target="https://podminky.urs.cz/item/CS_URS_2022_01/348101240" TargetMode="External"/><Relationship Id="rId3" Type="http://schemas.openxmlformats.org/officeDocument/2006/relationships/hyperlink" Target="https://podminky.urs.cz/item/CS_URS_2022_01/131111333" TargetMode="External"/><Relationship Id="rId21" Type="http://schemas.openxmlformats.org/officeDocument/2006/relationships/hyperlink" Target="https://podminky.urs.cz/item/CS_URS_2022_01/348401130" TargetMode="External"/><Relationship Id="rId7" Type="http://schemas.openxmlformats.org/officeDocument/2006/relationships/hyperlink" Target="https://podminky.urs.cz/item/CS_URS_2022_01/181311103" TargetMode="External"/><Relationship Id="rId12" Type="http://schemas.openxmlformats.org/officeDocument/2006/relationships/hyperlink" Target="https://podminky.urs.cz/item/CS_URS_2022_01/184803113" TargetMode="External"/><Relationship Id="rId17" Type="http://schemas.openxmlformats.org/officeDocument/2006/relationships/hyperlink" Target="https://podminky.urs.cz/item/CS_URS_2022_01/348101210" TargetMode="External"/><Relationship Id="rId25" Type="http://schemas.openxmlformats.org/officeDocument/2006/relationships/drawing" Target="../drawings/drawing5.xml"/><Relationship Id="rId2" Type="http://schemas.openxmlformats.org/officeDocument/2006/relationships/hyperlink" Target="https://podminky.urs.cz/item/CS_URS_2022_01/122211101" TargetMode="External"/><Relationship Id="rId16" Type="http://schemas.openxmlformats.org/officeDocument/2006/relationships/hyperlink" Target="https://podminky.urs.cz/item/CS_URS_2022_01/338171123" TargetMode="External"/><Relationship Id="rId20" Type="http://schemas.openxmlformats.org/officeDocument/2006/relationships/hyperlink" Target="https://podminky.urs.cz/item/CS_URS_2022_01/348121221" TargetMode="External"/><Relationship Id="rId1" Type="http://schemas.openxmlformats.org/officeDocument/2006/relationships/hyperlink" Target="https://podminky.urs.cz/item/CS_URS_2022_01/111211201" TargetMode="External"/><Relationship Id="rId6" Type="http://schemas.openxmlformats.org/officeDocument/2006/relationships/hyperlink" Target="https://podminky.urs.cz/item/CS_URS_2022_01/171201231" TargetMode="External"/><Relationship Id="rId11" Type="http://schemas.openxmlformats.org/officeDocument/2006/relationships/hyperlink" Target="https://podminky.urs.cz/item/CS_URS_2022_01/183451441" TargetMode="External"/><Relationship Id="rId24" Type="http://schemas.openxmlformats.org/officeDocument/2006/relationships/hyperlink" Target="https://podminky.urs.cz/item/CS_URS_2022_01/998011001" TargetMode="External"/><Relationship Id="rId5" Type="http://schemas.openxmlformats.org/officeDocument/2006/relationships/hyperlink" Target="https://podminky.urs.cz/item/CS_URS_2022_01/162751113" TargetMode="External"/><Relationship Id="rId15" Type="http://schemas.openxmlformats.org/officeDocument/2006/relationships/hyperlink" Target="https://podminky.urs.cz/item/CS_URS_2022_01/338171113" TargetMode="External"/><Relationship Id="rId23" Type="http://schemas.openxmlformats.org/officeDocument/2006/relationships/hyperlink" Target="https://podminky.urs.cz/item/CS_URS_2021_02/596211113" TargetMode="External"/><Relationship Id="rId10" Type="http://schemas.openxmlformats.org/officeDocument/2006/relationships/hyperlink" Target="https://podminky.urs.cz/item/CS_URS_2022_01/183451432" TargetMode="External"/><Relationship Id="rId19" Type="http://schemas.openxmlformats.org/officeDocument/2006/relationships/hyperlink" Target="https://podminky.urs.cz/item/CS_URS_2022_01/348101250" TargetMode="External"/><Relationship Id="rId4" Type="http://schemas.openxmlformats.org/officeDocument/2006/relationships/hyperlink" Target="https://podminky.urs.cz/item/CS_URS_2022_01/131212532" TargetMode="External"/><Relationship Id="rId9" Type="http://schemas.openxmlformats.org/officeDocument/2006/relationships/hyperlink" Target="https://podminky.urs.cz/item/CS_URS_2022_01/181911101" TargetMode="External"/><Relationship Id="rId14" Type="http://schemas.openxmlformats.org/officeDocument/2006/relationships/hyperlink" Target="https://podminky.urs.cz/item/CS_URS_2022_01/185811221" TargetMode="External"/><Relationship Id="rId22" Type="http://schemas.openxmlformats.org/officeDocument/2006/relationships/hyperlink" Target="https://podminky.urs.cz/item/CS_URS_2021_02/5648511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273351121" TargetMode="External"/><Relationship Id="rId13" Type="http://schemas.openxmlformats.org/officeDocument/2006/relationships/hyperlink" Target="https://podminky.urs.cz/item/CS_URS_2022_01/564861011" TargetMode="External"/><Relationship Id="rId18" Type="http://schemas.openxmlformats.org/officeDocument/2006/relationships/hyperlink" Target="https://podminky.urs.cz/item/CS_URS_2022_01/762512811" TargetMode="External"/><Relationship Id="rId26" Type="http://schemas.openxmlformats.org/officeDocument/2006/relationships/hyperlink" Target="https://podminky.urs.cz/item/CS_URS_2022_01/HZS2231" TargetMode="External"/><Relationship Id="rId3" Type="http://schemas.openxmlformats.org/officeDocument/2006/relationships/hyperlink" Target="https://podminky.urs.cz/item/CS_URS_2022_01/162751113" TargetMode="External"/><Relationship Id="rId21" Type="http://schemas.openxmlformats.org/officeDocument/2006/relationships/hyperlink" Target="https://podminky.urs.cz/item/CS_URS_2022_01/997013509" TargetMode="External"/><Relationship Id="rId7" Type="http://schemas.openxmlformats.org/officeDocument/2006/relationships/hyperlink" Target="https://podminky.urs.cz/item/CS_URS_2021_02/273313611" TargetMode="External"/><Relationship Id="rId12" Type="http://schemas.openxmlformats.org/officeDocument/2006/relationships/hyperlink" Target="https://podminky.urs.cz/item/CS_URS_2021_02/275351122" TargetMode="External"/><Relationship Id="rId17" Type="http://schemas.openxmlformats.org/officeDocument/2006/relationships/hyperlink" Target="https://podminky.urs.cz/item/CS_URS_2022_01/113106142" TargetMode="External"/><Relationship Id="rId25" Type="http://schemas.openxmlformats.org/officeDocument/2006/relationships/hyperlink" Target="https://podminky.urs.cz/item/CS_URS_2021_02/HZS1292" TargetMode="External"/><Relationship Id="rId2" Type="http://schemas.openxmlformats.org/officeDocument/2006/relationships/hyperlink" Target="https://podminky.urs.cz/item/CS_URS_2021_02/122251104" TargetMode="External"/><Relationship Id="rId16" Type="http://schemas.openxmlformats.org/officeDocument/2006/relationships/hyperlink" Target="https://podminky.urs.cz/item/CS_URS_2022_01/916331112" TargetMode="External"/><Relationship Id="rId20" Type="http://schemas.openxmlformats.org/officeDocument/2006/relationships/hyperlink" Target="https://podminky.urs.cz/item/CS_URS_2022_01/997013501" TargetMode="External"/><Relationship Id="rId1" Type="http://schemas.openxmlformats.org/officeDocument/2006/relationships/hyperlink" Target="https://podminky.urs.cz/item/CS_URS_2021_02/111251101" TargetMode="External"/><Relationship Id="rId6" Type="http://schemas.openxmlformats.org/officeDocument/2006/relationships/hyperlink" Target="https://podminky.urs.cz/item/CS_URS_2021_02/271572211" TargetMode="External"/><Relationship Id="rId11" Type="http://schemas.openxmlformats.org/officeDocument/2006/relationships/hyperlink" Target="https://podminky.urs.cz/item/CS_URS_2021_02/275351121" TargetMode="External"/><Relationship Id="rId24" Type="http://schemas.openxmlformats.org/officeDocument/2006/relationships/hyperlink" Target="https://podminky.urs.cz/item/CS_URS_2022_01/998011001" TargetMode="External"/><Relationship Id="rId5" Type="http://schemas.openxmlformats.org/officeDocument/2006/relationships/hyperlink" Target="https://podminky.urs.cz/item/CS_URS_2022_01/181951112" TargetMode="External"/><Relationship Id="rId15" Type="http://schemas.openxmlformats.org/officeDocument/2006/relationships/hyperlink" Target="https://podminky.urs.cz/item/CS_URS_2022_01/579231362" TargetMode="External"/><Relationship Id="rId23" Type="http://schemas.openxmlformats.org/officeDocument/2006/relationships/hyperlink" Target="https://podminky.urs.cz/item/CS_URS_2022_01/997013861" TargetMode="External"/><Relationship Id="rId28" Type="http://schemas.openxmlformats.org/officeDocument/2006/relationships/drawing" Target="../drawings/drawing6.xml"/><Relationship Id="rId10" Type="http://schemas.openxmlformats.org/officeDocument/2006/relationships/hyperlink" Target="https://podminky.urs.cz/item/CS_URS_2021_02/275313611" TargetMode="External"/><Relationship Id="rId19" Type="http://schemas.openxmlformats.org/officeDocument/2006/relationships/hyperlink" Target="https://podminky.urs.cz/item/CS_URS_2022_01/997006003" TargetMode="External"/><Relationship Id="rId4" Type="http://schemas.openxmlformats.org/officeDocument/2006/relationships/hyperlink" Target="https://podminky.urs.cz/item/CS_URS_2022_01/171201231" TargetMode="External"/><Relationship Id="rId9" Type="http://schemas.openxmlformats.org/officeDocument/2006/relationships/hyperlink" Target="https://podminky.urs.cz/item/CS_URS_2021_02/273351122" TargetMode="External"/><Relationship Id="rId14" Type="http://schemas.openxmlformats.org/officeDocument/2006/relationships/hyperlink" Target="https://podminky.urs.cz/item/CS_URS_2022_01/571901111" TargetMode="External"/><Relationship Id="rId22" Type="http://schemas.openxmlformats.org/officeDocument/2006/relationships/hyperlink" Target="https://podminky.urs.cz/item/CS_URS_2022_01/997013821" TargetMode="External"/><Relationship Id="rId27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45303000" TargetMode="External"/><Relationship Id="rId3" Type="http://schemas.openxmlformats.org/officeDocument/2006/relationships/hyperlink" Target="https://podminky.urs.cz/item/CS_URS_2022_01/013254000" TargetMode="External"/><Relationship Id="rId7" Type="http://schemas.openxmlformats.org/officeDocument/2006/relationships/hyperlink" Target="https://podminky.urs.cz/item/CS_URS_2022_01/042503000" TargetMode="External"/><Relationship Id="rId2" Type="http://schemas.openxmlformats.org/officeDocument/2006/relationships/hyperlink" Target="https://podminky.urs.cz/item/CS_URS_2022_01/012403000" TargetMode="External"/><Relationship Id="rId1" Type="http://schemas.openxmlformats.org/officeDocument/2006/relationships/hyperlink" Target="https://podminky.urs.cz/item/CS_URS_2022_01/012002000" TargetMode="External"/><Relationship Id="rId6" Type="http://schemas.openxmlformats.org/officeDocument/2006/relationships/hyperlink" Target="https://podminky.urs.cz/item/CS_URS_2022_01/041403000" TargetMode="External"/><Relationship Id="rId5" Type="http://schemas.openxmlformats.org/officeDocument/2006/relationships/hyperlink" Target="https://podminky.urs.cz/item/CS_URS_2022_01/030001000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s://podminky.urs.cz/item/CS_URS_2022_01/013294000" TargetMode="External"/><Relationship Id="rId9" Type="http://schemas.openxmlformats.org/officeDocument/2006/relationships/hyperlink" Target="https://podminky.urs.cz/item/CS_URS_2022_01/062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3"/>
  <sheetViews>
    <sheetView showGridLines="0" tabSelected="1" zoomScaleNormal="100" workbookViewId="0">
      <selection activeCell="A2" sqref="A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14"/>
      <c r="AS2" s="314"/>
      <c r="AT2" s="314"/>
      <c r="AU2" s="314"/>
      <c r="AV2" s="314"/>
      <c r="AW2" s="314"/>
      <c r="AX2" s="314"/>
      <c r="AY2" s="314"/>
      <c r="AZ2" s="314"/>
      <c r="BA2" s="314"/>
      <c r="BB2" s="314"/>
      <c r="BC2" s="314"/>
      <c r="BD2" s="314"/>
      <c r="BE2" s="31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25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1"/>
      <c r="AQ5" s="21"/>
      <c r="AR5" s="19"/>
      <c r="BE5" s="32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27" t="s">
        <v>17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1"/>
      <c r="AQ6" s="21"/>
      <c r="AR6" s="19"/>
      <c r="BE6" s="323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323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323"/>
      <c r="BS8" s="16" t="s">
        <v>6</v>
      </c>
    </row>
    <row r="9" spans="1:74" s="1" customFormat="1" ht="29.25" customHeight="1">
      <c r="B9" s="20"/>
      <c r="C9" s="21"/>
      <c r="D9" s="25" t="s">
        <v>26</v>
      </c>
      <c r="E9" s="21"/>
      <c r="F9" s="21"/>
      <c r="G9" s="21"/>
      <c r="H9" s="21"/>
      <c r="I9" s="21"/>
      <c r="J9" s="21"/>
      <c r="K9" s="30" t="s">
        <v>27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28</v>
      </c>
      <c r="AL9" s="21"/>
      <c r="AM9" s="21"/>
      <c r="AN9" s="30" t="s">
        <v>29</v>
      </c>
      <c r="AO9" s="21"/>
      <c r="AP9" s="21"/>
      <c r="AQ9" s="21"/>
      <c r="AR9" s="19"/>
      <c r="BE9" s="323"/>
      <c r="BS9" s="16" t="s">
        <v>6</v>
      </c>
    </row>
    <row r="10" spans="1:74" s="1" customFormat="1" ht="12" customHeight="1">
      <c r="B10" s="20"/>
      <c r="C10" s="21"/>
      <c r="D10" s="28" t="s">
        <v>30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31</v>
      </c>
      <c r="AL10" s="21"/>
      <c r="AM10" s="21"/>
      <c r="AN10" s="26" t="s">
        <v>32</v>
      </c>
      <c r="AO10" s="21"/>
      <c r="AP10" s="21"/>
      <c r="AQ10" s="21"/>
      <c r="AR10" s="19"/>
      <c r="BE10" s="32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33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34</v>
      </c>
      <c r="AL11" s="21"/>
      <c r="AM11" s="21"/>
      <c r="AN11" s="26" t="s">
        <v>35</v>
      </c>
      <c r="AO11" s="21"/>
      <c r="AP11" s="21"/>
      <c r="AQ11" s="21"/>
      <c r="AR11" s="19"/>
      <c r="BE11" s="32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3"/>
      <c r="BS12" s="16" t="s">
        <v>6</v>
      </c>
    </row>
    <row r="13" spans="1:74" s="1" customFormat="1" ht="12" customHeight="1">
      <c r="B13" s="20"/>
      <c r="C13" s="21"/>
      <c r="D13" s="28" t="s">
        <v>36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31</v>
      </c>
      <c r="AL13" s="21"/>
      <c r="AM13" s="21"/>
      <c r="AN13" s="31" t="s">
        <v>37</v>
      </c>
      <c r="AO13" s="21"/>
      <c r="AP13" s="21"/>
      <c r="AQ13" s="21"/>
      <c r="AR13" s="19"/>
      <c r="BE13" s="323"/>
      <c r="BS13" s="16" t="s">
        <v>6</v>
      </c>
    </row>
    <row r="14" spans="1:74" ht="12.75">
      <c r="B14" s="20"/>
      <c r="C14" s="21"/>
      <c r="D14" s="21"/>
      <c r="E14" s="328" t="s">
        <v>37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28" t="s">
        <v>34</v>
      </c>
      <c r="AL14" s="21"/>
      <c r="AM14" s="21"/>
      <c r="AN14" s="31" t="s">
        <v>37</v>
      </c>
      <c r="AO14" s="21"/>
      <c r="AP14" s="21"/>
      <c r="AQ14" s="21"/>
      <c r="AR14" s="19"/>
      <c r="BE14" s="32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3"/>
      <c r="BS15" s="16" t="s">
        <v>4</v>
      </c>
    </row>
    <row r="16" spans="1:74" s="1" customFormat="1" ht="12" customHeight="1">
      <c r="B16" s="20"/>
      <c r="C16" s="21"/>
      <c r="D16" s="28" t="s">
        <v>38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31</v>
      </c>
      <c r="AL16" s="21"/>
      <c r="AM16" s="21"/>
      <c r="AN16" s="26" t="s">
        <v>32</v>
      </c>
      <c r="AO16" s="21"/>
      <c r="AP16" s="21"/>
      <c r="AQ16" s="21"/>
      <c r="AR16" s="19"/>
      <c r="BE16" s="32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34</v>
      </c>
      <c r="AL17" s="21"/>
      <c r="AM17" s="21"/>
      <c r="AN17" s="26" t="s">
        <v>35</v>
      </c>
      <c r="AO17" s="21"/>
      <c r="AP17" s="21"/>
      <c r="AQ17" s="21"/>
      <c r="AR17" s="19"/>
      <c r="BE17" s="323"/>
      <c r="BS17" s="16" t="s">
        <v>39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3"/>
      <c r="BS18" s="16" t="s">
        <v>6</v>
      </c>
    </row>
    <row r="19" spans="1:71" s="1" customFormat="1" ht="12" customHeight="1">
      <c r="B19" s="20"/>
      <c r="C19" s="21"/>
      <c r="D19" s="28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31</v>
      </c>
      <c r="AL19" s="21"/>
      <c r="AM19" s="21"/>
      <c r="AN19" s="26" t="s">
        <v>41</v>
      </c>
      <c r="AO19" s="21"/>
      <c r="AP19" s="21"/>
      <c r="AQ19" s="21"/>
      <c r="AR19" s="19"/>
      <c r="BE19" s="323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42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34</v>
      </c>
      <c r="AL20" s="21"/>
      <c r="AM20" s="21"/>
      <c r="AN20" s="26" t="s">
        <v>43</v>
      </c>
      <c r="AO20" s="21"/>
      <c r="AP20" s="21"/>
      <c r="AQ20" s="21"/>
      <c r="AR20" s="19"/>
      <c r="BE20" s="323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3"/>
    </row>
    <row r="22" spans="1:71" s="1" customFormat="1" ht="12" customHeight="1">
      <c r="B22" s="20"/>
      <c r="C22" s="21"/>
      <c r="D22" s="28" t="s">
        <v>44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3"/>
    </row>
    <row r="23" spans="1:71" s="1" customFormat="1" ht="47.25" customHeight="1">
      <c r="B23" s="20"/>
      <c r="C23" s="21"/>
      <c r="D23" s="21"/>
      <c r="E23" s="330" t="s">
        <v>45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21"/>
      <c r="AP23" s="21"/>
      <c r="AQ23" s="21"/>
      <c r="AR23" s="19"/>
      <c r="BE23" s="32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3"/>
    </row>
    <row r="25" spans="1:71" s="1" customFormat="1" ht="6.95" customHeight="1">
      <c r="B25" s="20"/>
      <c r="C25" s="21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1"/>
      <c r="AQ25" s="21"/>
      <c r="AR25" s="19"/>
      <c r="BE25" s="323"/>
    </row>
    <row r="26" spans="1:71" s="2" customFormat="1" ht="25.9" customHeight="1">
      <c r="A26" s="34"/>
      <c r="B26" s="35"/>
      <c r="C26" s="36"/>
      <c r="D26" s="37" t="s">
        <v>46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1">
        <f>ROUND(AG54,2)</f>
        <v>1</v>
      </c>
      <c r="AL26" s="332"/>
      <c r="AM26" s="332"/>
      <c r="AN26" s="332"/>
      <c r="AO26" s="332"/>
      <c r="AP26" s="36"/>
      <c r="AQ26" s="36"/>
      <c r="AR26" s="39"/>
      <c r="BE26" s="323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3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33" t="s">
        <v>47</v>
      </c>
      <c r="M28" s="333"/>
      <c r="N28" s="333"/>
      <c r="O28" s="333"/>
      <c r="P28" s="333"/>
      <c r="Q28" s="36"/>
      <c r="R28" s="36"/>
      <c r="S28" s="36"/>
      <c r="T28" s="36"/>
      <c r="U28" s="36"/>
      <c r="V28" s="36"/>
      <c r="W28" s="333" t="s">
        <v>48</v>
      </c>
      <c r="X28" s="333"/>
      <c r="Y28" s="333"/>
      <c r="Z28" s="333"/>
      <c r="AA28" s="333"/>
      <c r="AB28" s="333"/>
      <c r="AC28" s="333"/>
      <c r="AD28" s="333"/>
      <c r="AE28" s="333"/>
      <c r="AF28" s="36"/>
      <c r="AG28" s="36"/>
      <c r="AH28" s="36"/>
      <c r="AI28" s="36"/>
      <c r="AJ28" s="36"/>
      <c r="AK28" s="333" t="s">
        <v>49</v>
      </c>
      <c r="AL28" s="333"/>
      <c r="AM28" s="333"/>
      <c r="AN28" s="333"/>
      <c r="AO28" s="333"/>
      <c r="AP28" s="36"/>
      <c r="AQ28" s="36"/>
      <c r="AR28" s="39"/>
      <c r="BE28" s="323"/>
    </row>
    <row r="29" spans="1:71" s="3" customFormat="1" ht="14.45" customHeight="1">
      <c r="B29" s="40"/>
      <c r="C29" s="41"/>
      <c r="D29" s="28" t="s">
        <v>50</v>
      </c>
      <c r="E29" s="41"/>
      <c r="F29" s="28" t="s">
        <v>51</v>
      </c>
      <c r="G29" s="41"/>
      <c r="H29" s="41"/>
      <c r="I29" s="41"/>
      <c r="J29" s="41"/>
      <c r="K29" s="41"/>
      <c r="L29" s="315">
        <v>0.21</v>
      </c>
      <c r="M29" s="316"/>
      <c r="N29" s="316"/>
      <c r="O29" s="316"/>
      <c r="P29" s="316"/>
      <c r="Q29" s="41"/>
      <c r="R29" s="41"/>
      <c r="S29" s="41"/>
      <c r="T29" s="41"/>
      <c r="U29" s="41"/>
      <c r="V29" s="41"/>
      <c r="W29" s="317">
        <f>ROUND(AZ54, 2)</f>
        <v>1</v>
      </c>
      <c r="X29" s="316"/>
      <c r="Y29" s="316"/>
      <c r="Z29" s="316"/>
      <c r="AA29" s="316"/>
      <c r="AB29" s="316"/>
      <c r="AC29" s="316"/>
      <c r="AD29" s="316"/>
      <c r="AE29" s="316"/>
      <c r="AF29" s="41"/>
      <c r="AG29" s="41"/>
      <c r="AH29" s="41"/>
      <c r="AI29" s="41"/>
      <c r="AJ29" s="41"/>
      <c r="AK29" s="317">
        <f>ROUND(AV54, 2)</f>
        <v>0.21</v>
      </c>
      <c r="AL29" s="316"/>
      <c r="AM29" s="316"/>
      <c r="AN29" s="316"/>
      <c r="AO29" s="316"/>
      <c r="AP29" s="41"/>
      <c r="AQ29" s="41"/>
      <c r="AR29" s="42"/>
      <c r="BE29" s="324"/>
    </row>
    <row r="30" spans="1:71" s="3" customFormat="1" ht="14.45" customHeight="1">
      <c r="B30" s="40"/>
      <c r="C30" s="41"/>
      <c r="D30" s="41"/>
      <c r="E30" s="41"/>
      <c r="F30" s="28" t="s">
        <v>52</v>
      </c>
      <c r="G30" s="41"/>
      <c r="H30" s="41"/>
      <c r="I30" s="41"/>
      <c r="J30" s="41"/>
      <c r="K30" s="41"/>
      <c r="L30" s="315">
        <v>0.15</v>
      </c>
      <c r="M30" s="316"/>
      <c r="N30" s="316"/>
      <c r="O30" s="316"/>
      <c r="P30" s="316"/>
      <c r="Q30" s="41"/>
      <c r="R30" s="41"/>
      <c r="S30" s="41"/>
      <c r="T30" s="41"/>
      <c r="U30" s="41"/>
      <c r="V30" s="41"/>
      <c r="W30" s="317">
        <f>ROUND(BA54, 2)</f>
        <v>0</v>
      </c>
      <c r="X30" s="316"/>
      <c r="Y30" s="316"/>
      <c r="Z30" s="316"/>
      <c r="AA30" s="316"/>
      <c r="AB30" s="316"/>
      <c r="AC30" s="316"/>
      <c r="AD30" s="316"/>
      <c r="AE30" s="316"/>
      <c r="AF30" s="41"/>
      <c r="AG30" s="41"/>
      <c r="AH30" s="41"/>
      <c r="AI30" s="41"/>
      <c r="AJ30" s="41"/>
      <c r="AK30" s="317">
        <f>ROUND(AW54, 2)</f>
        <v>0</v>
      </c>
      <c r="AL30" s="316"/>
      <c r="AM30" s="316"/>
      <c r="AN30" s="316"/>
      <c r="AO30" s="316"/>
      <c r="AP30" s="41"/>
      <c r="AQ30" s="41"/>
      <c r="AR30" s="42"/>
      <c r="BE30" s="324"/>
    </row>
    <row r="31" spans="1:71" s="3" customFormat="1" ht="14.45" hidden="1" customHeight="1">
      <c r="B31" s="40"/>
      <c r="C31" s="41"/>
      <c r="D31" s="41"/>
      <c r="E31" s="41"/>
      <c r="F31" s="28" t="s">
        <v>53</v>
      </c>
      <c r="G31" s="41"/>
      <c r="H31" s="41"/>
      <c r="I31" s="41"/>
      <c r="J31" s="41"/>
      <c r="K31" s="41"/>
      <c r="L31" s="315">
        <v>0.21</v>
      </c>
      <c r="M31" s="316"/>
      <c r="N31" s="316"/>
      <c r="O31" s="316"/>
      <c r="P31" s="316"/>
      <c r="Q31" s="41"/>
      <c r="R31" s="41"/>
      <c r="S31" s="41"/>
      <c r="T31" s="41"/>
      <c r="U31" s="41"/>
      <c r="V31" s="41"/>
      <c r="W31" s="317">
        <f>ROUND(BB54, 2)</f>
        <v>0</v>
      </c>
      <c r="X31" s="316"/>
      <c r="Y31" s="316"/>
      <c r="Z31" s="316"/>
      <c r="AA31" s="316"/>
      <c r="AB31" s="316"/>
      <c r="AC31" s="316"/>
      <c r="AD31" s="316"/>
      <c r="AE31" s="316"/>
      <c r="AF31" s="41"/>
      <c r="AG31" s="41"/>
      <c r="AH31" s="41"/>
      <c r="AI31" s="41"/>
      <c r="AJ31" s="41"/>
      <c r="AK31" s="317">
        <v>0</v>
      </c>
      <c r="AL31" s="316"/>
      <c r="AM31" s="316"/>
      <c r="AN31" s="316"/>
      <c r="AO31" s="316"/>
      <c r="AP31" s="41"/>
      <c r="AQ31" s="41"/>
      <c r="AR31" s="42"/>
      <c r="BE31" s="324"/>
    </row>
    <row r="32" spans="1:71" s="3" customFormat="1" ht="14.45" hidden="1" customHeight="1">
      <c r="B32" s="40"/>
      <c r="C32" s="41"/>
      <c r="D32" s="41"/>
      <c r="E32" s="41"/>
      <c r="F32" s="28" t="s">
        <v>54</v>
      </c>
      <c r="G32" s="41"/>
      <c r="H32" s="41"/>
      <c r="I32" s="41"/>
      <c r="J32" s="41"/>
      <c r="K32" s="41"/>
      <c r="L32" s="315">
        <v>0.15</v>
      </c>
      <c r="M32" s="316"/>
      <c r="N32" s="316"/>
      <c r="O32" s="316"/>
      <c r="P32" s="316"/>
      <c r="Q32" s="41"/>
      <c r="R32" s="41"/>
      <c r="S32" s="41"/>
      <c r="T32" s="41"/>
      <c r="U32" s="41"/>
      <c r="V32" s="41"/>
      <c r="W32" s="317">
        <f>ROUND(BC54, 2)</f>
        <v>0</v>
      </c>
      <c r="X32" s="316"/>
      <c r="Y32" s="316"/>
      <c r="Z32" s="316"/>
      <c r="AA32" s="316"/>
      <c r="AB32" s="316"/>
      <c r="AC32" s="316"/>
      <c r="AD32" s="316"/>
      <c r="AE32" s="316"/>
      <c r="AF32" s="41"/>
      <c r="AG32" s="41"/>
      <c r="AH32" s="41"/>
      <c r="AI32" s="41"/>
      <c r="AJ32" s="41"/>
      <c r="AK32" s="317">
        <v>0</v>
      </c>
      <c r="AL32" s="316"/>
      <c r="AM32" s="316"/>
      <c r="AN32" s="316"/>
      <c r="AO32" s="316"/>
      <c r="AP32" s="41"/>
      <c r="AQ32" s="41"/>
      <c r="AR32" s="42"/>
      <c r="BE32" s="324"/>
    </row>
    <row r="33" spans="1:57" s="3" customFormat="1" ht="14.45" hidden="1" customHeight="1">
      <c r="B33" s="40"/>
      <c r="C33" s="41"/>
      <c r="D33" s="41"/>
      <c r="E33" s="41"/>
      <c r="F33" s="28" t="s">
        <v>55</v>
      </c>
      <c r="G33" s="41"/>
      <c r="H33" s="41"/>
      <c r="I33" s="41"/>
      <c r="J33" s="41"/>
      <c r="K33" s="41"/>
      <c r="L33" s="315">
        <v>0</v>
      </c>
      <c r="M33" s="316"/>
      <c r="N33" s="316"/>
      <c r="O33" s="316"/>
      <c r="P33" s="316"/>
      <c r="Q33" s="41"/>
      <c r="R33" s="41"/>
      <c r="S33" s="41"/>
      <c r="T33" s="41"/>
      <c r="U33" s="41"/>
      <c r="V33" s="41"/>
      <c r="W33" s="317">
        <f>ROUND(BD54, 2)</f>
        <v>0</v>
      </c>
      <c r="X33" s="316"/>
      <c r="Y33" s="316"/>
      <c r="Z33" s="316"/>
      <c r="AA33" s="316"/>
      <c r="AB33" s="316"/>
      <c r="AC33" s="316"/>
      <c r="AD33" s="316"/>
      <c r="AE33" s="316"/>
      <c r="AF33" s="41"/>
      <c r="AG33" s="41"/>
      <c r="AH33" s="41"/>
      <c r="AI33" s="41"/>
      <c r="AJ33" s="41"/>
      <c r="AK33" s="317">
        <v>0</v>
      </c>
      <c r="AL33" s="316"/>
      <c r="AM33" s="316"/>
      <c r="AN33" s="316"/>
      <c r="AO33" s="316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57</v>
      </c>
      <c r="U35" s="45"/>
      <c r="V35" s="45"/>
      <c r="W35" s="45"/>
      <c r="X35" s="321" t="s">
        <v>58</v>
      </c>
      <c r="Y35" s="319"/>
      <c r="Z35" s="319"/>
      <c r="AA35" s="319"/>
      <c r="AB35" s="319"/>
      <c r="AC35" s="45"/>
      <c r="AD35" s="45"/>
      <c r="AE35" s="45"/>
      <c r="AF35" s="45"/>
      <c r="AG35" s="45"/>
      <c r="AH35" s="45"/>
      <c r="AI35" s="45"/>
      <c r="AJ35" s="45"/>
      <c r="AK35" s="318">
        <f>SUM(AK26:AK33)</f>
        <v>1.21</v>
      </c>
      <c r="AL35" s="319"/>
      <c r="AM35" s="319"/>
      <c r="AN35" s="319"/>
      <c r="AO35" s="320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2" t="s">
        <v>59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EKS-086/2021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6" t="str">
        <f>K6</f>
        <v>Aquacentrum Teplice p.o. - venkovní úpravy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8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Teplice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8" t="s">
        <v>24</v>
      </c>
      <c r="AJ47" s="36"/>
      <c r="AK47" s="36"/>
      <c r="AL47" s="36"/>
      <c r="AM47" s="338" t="str">
        <f>IF(AN8= "","",AN8)</f>
        <v>13. 12. 2021</v>
      </c>
      <c r="AN47" s="33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5.7" customHeight="1">
      <c r="A49" s="34"/>
      <c r="B49" s="35"/>
      <c r="C49" s="28" t="s">
        <v>30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PS projekty s.r.o., Revoluční 5, Teplice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8" t="s">
        <v>38</v>
      </c>
      <c r="AJ49" s="36"/>
      <c r="AK49" s="36"/>
      <c r="AL49" s="36"/>
      <c r="AM49" s="352" t="str">
        <f>IF(E17="","",E17)</f>
        <v>PS projekty s.r.o., Revoluční 5, Teplice</v>
      </c>
      <c r="AN49" s="353"/>
      <c r="AO49" s="353"/>
      <c r="AP49" s="353"/>
      <c r="AQ49" s="36"/>
      <c r="AR49" s="39"/>
      <c r="AS49" s="346" t="s">
        <v>60</v>
      </c>
      <c r="AT49" s="34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25.7" customHeight="1">
      <c r="A50" s="34"/>
      <c r="B50" s="35"/>
      <c r="C50" s="28" t="s">
        <v>36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8" t="s">
        <v>40</v>
      </c>
      <c r="AJ50" s="36"/>
      <c r="AK50" s="36"/>
      <c r="AL50" s="36"/>
      <c r="AM50" s="352" t="str">
        <f>IF(E20="","",E20)</f>
        <v>STAVINVEST KMS s.r.o., Studentská 285/22, Bílina</v>
      </c>
      <c r="AN50" s="353"/>
      <c r="AO50" s="353"/>
      <c r="AP50" s="353"/>
      <c r="AQ50" s="36"/>
      <c r="AR50" s="39"/>
      <c r="AS50" s="348"/>
      <c r="AT50" s="34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50"/>
      <c r="AT51" s="35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54" t="s">
        <v>61</v>
      </c>
      <c r="D52" s="355"/>
      <c r="E52" s="355"/>
      <c r="F52" s="355"/>
      <c r="G52" s="355"/>
      <c r="H52" s="66"/>
      <c r="I52" s="357" t="s">
        <v>62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6" t="s">
        <v>63</v>
      </c>
      <c r="AH52" s="355"/>
      <c r="AI52" s="355"/>
      <c r="AJ52" s="355"/>
      <c r="AK52" s="355"/>
      <c r="AL52" s="355"/>
      <c r="AM52" s="355"/>
      <c r="AN52" s="357" t="s">
        <v>64</v>
      </c>
      <c r="AO52" s="355"/>
      <c r="AP52" s="355"/>
      <c r="AQ52" s="67" t="s">
        <v>65</v>
      </c>
      <c r="AR52" s="39"/>
      <c r="AS52" s="68" t="s">
        <v>66</v>
      </c>
      <c r="AT52" s="69" t="s">
        <v>67</v>
      </c>
      <c r="AU52" s="69" t="s">
        <v>68</v>
      </c>
      <c r="AV52" s="69" t="s">
        <v>69</v>
      </c>
      <c r="AW52" s="69" t="s">
        <v>70</v>
      </c>
      <c r="AX52" s="69" t="s">
        <v>71</v>
      </c>
      <c r="AY52" s="69" t="s">
        <v>72</v>
      </c>
      <c r="AZ52" s="69" t="s">
        <v>73</v>
      </c>
      <c r="BA52" s="69" t="s">
        <v>74</v>
      </c>
      <c r="BB52" s="69" t="s">
        <v>75</v>
      </c>
      <c r="BC52" s="69" t="s">
        <v>76</v>
      </c>
      <c r="BD52" s="70" t="s">
        <v>77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78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4">
        <f>ROUND(AG55+AG61,2)</f>
        <v>1</v>
      </c>
      <c r="AH54" s="344"/>
      <c r="AI54" s="344"/>
      <c r="AJ54" s="344"/>
      <c r="AK54" s="344"/>
      <c r="AL54" s="344"/>
      <c r="AM54" s="344"/>
      <c r="AN54" s="345">
        <f t="shared" ref="AN54:AN61" si="0">SUM(AG54,AT54)</f>
        <v>1.21</v>
      </c>
      <c r="AO54" s="345"/>
      <c r="AP54" s="345"/>
      <c r="AQ54" s="78" t="s">
        <v>79</v>
      </c>
      <c r="AR54" s="79"/>
      <c r="AS54" s="80">
        <f>ROUND(AS55+AS61,2)</f>
        <v>0</v>
      </c>
      <c r="AT54" s="81">
        <f t="shared" ref="AT54:AT61" si="1">ROUND(SUM(AV54:AW54),2)</f>
        <v>0.21</v>
      </c>
      <c r="AU54" s="82">
        <f>ROUND(AU55+AU61,5)</f>
        <v>0</v>
      </c>
      <c r="AV54" s="81">
        <f>ROUND(AZ54*L29,2)</f>
        <v>0.21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ROUND(AZ55+AZ61,2)</f>
        <v>1</v>
      </c>
      <c r="BA54" s="81">
        <f>ROUND(BA55+BA61,2)</f>
        <v>0</v>
      </c>
      <c r="BB54" s="81">
        <f>ROUND(BB55+BB61,2)</f>
        <v>0</v>
      </c>
      <c r="BC54" s="81">
        <f>ROUND(BC55+BC61,2)</f>
        <v>0</v>
      </c>
      <c r="BD54" s="83">
        <f>ROUND(BD55+BD61,2)</f>
        <v>0</v>
      </c>
      <c r="BS54" s="84" t="s">
        <v>80</v>
      </c>
      <c r="BT54" s="84" t="s">
        <v>81</v>
      </c>
      <c r="BU54" s="85" t="s">
        <v>82</v>
      </c>
      <c r="BV54" s="84" t="s">
        <v>83</v>
      </c>
      <c r="BW54" s="84" t="s">
        <v>5</v>
      </c>
      <c r="BX54" s="84" t="s">
        <v>84</v>
      </c>
      <c r="CL54" s="84" t="s">
        <v>19</v>
      </c>
    </row>
    <row r="55" spans="1:91" s="7" customFormat="1" ht="16.5" customHeight="1">
      <c r="B55" s="86"/>
      <c r="C55" s="87"/>
      <c r="D55" s="342" t="s">
        <v>85</v>
      </c>
      <c r="E55" s="342"/>
      <c r="F55" s="342"/>
      <c r="G55" s="342"/>
      <c r="H55" s="342"/>
      <c r="I55" s="88"/>
      <c r="J55" s="342" t="s">
        <v>86</v>
      </c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3">
        <f>ROUND(SUM(AG56:AG60),2)</f>
        <v>1</v>
      </c>
      <c r="AH55" s="341"/>
      <c r="AI55" s="341"/>
      <c r="AJ55" s="341"/>
      <c r="AK55" s="341"/>
      <c r="AL55" s="341"/>
      <c r="AM55" s="341"/>
      <c r="AN55" s="340">
        <f t="shared" si="0"/>
        <v>1.21</v>
      </c>
      <c r="AO55" s="341"/>
      <c r="AP55" s="341"/>
      <c r="AQ55" s="89" t="s">
        <v>87</v>
      </c>
      <c r="AR55" s="90"/>
      <c r="AS55" s="91">
        <f>ROUND(SUM(AS56:AS60),2)</f>
        <v>0</v>
      </c>
      <c r="AT55" s="92">
        <f t="shared" si="1"/>
        <v>0.21</v>
      </c>
      <c r="AU55" s="93">
        <f>ROUND(SUM(AU56:AU60),5)</f>
        <v>0</v>
      </c>
      <c r="AV55" s="92">
        <f>ROUND(AZ55*L29,2)</f>
        <v>0.21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ROUND(SUM(AZ56:AZ60),2)</f>
        <v>1</v>
      </c>
      <c r="BA55" s="92">
        <f>ROUND(SUM(BA56:BA60),2)</f>
        <v>0</v>
      </c>
      <c r="BB55" s="92">
        <f>ROUND(SUM(BB56:BB60),2)</f>
        <v>0</v>
      </c>
      <c r="BC55" s="92">
        <f>ROUND(SUM(BC56:BC60),2)</f>
        <v>0</v>
      </c>
      <c r="BD55" s="94">
        <f>ROUND(SUM(BD56:BD60),2)</f>
        <v>0</v>
      </c>
      <c r="BS55" s="95" t="s">
        <v>80</v>
      </c>
      <c r="BT55" s="95" t="s">
        <v>88</v>
      </c>
      <c r="BU55" s="95" t="s">
        <v>82</v>
      </c>
      <c r="BV55" s="95" t="s">
        <v>83</v>
      </c>
      <c r="BW55" s="95" t="s">
        <v>89</v>
      </c>
      <c r="BX55" s="95" t="s">
        <v>5</v>
      </c>
      <c r="CL55" s="95" t="s">
        <v>19</v>
      </c>
      <c r="CM55" s="95" t="s">
        <v>90</v>
      </c>
    </row>
    <row r="56" spans="1:91" s="4" customFormat="1" ht="23.25" customHeight="1">
      <c r="A56" s="507" t="s">
        <v>91</v>
      </c>
      <c r="B56" s="53"/>
      <c r="C56" s="10"/>
      <c r="D56" s="10"/>
      <c r="E56" s="508" t="s">
        <v>92</v>
      </c>
      <c r="F56" s="508"/>
      <c r="G56" s="508"/>
      <c r="H56" s="508"/>
      <c r="I56" s="508"/>
      <c r="J56" s="10"/>
      <c r="K56" s="508" t="s">
        <v>93</v>
      </c>
      <c r="L56" s="508"/>
      <c r="M56" s="508"/>
      <c r="N56" s="508"/>
      <c r="O56" s="508"/>
      <c r="P56" s="508"/>
      <c r="Q56" s="508"/>
      <c r="R56" s="508"/>
      <c r="S56" s="508"/>
      <c r="T56" s="508"/>
      <c r="U56" s="508"/>
      <c r="V56" s="508"/>
      <c r="W56" s="508"/>
      <c r="X56" s="508"/>
      <c r="Y56" s="508"/>
      <c r="Z56" s="508"/>
      <c r="AA56" s="508"/>
      <c r="AB56" s="508"/>
      <c r="AC56" s="508"/>
      <c r="AD56" s="508"/>
      <c r="AE56" s="508"/>
      <c r="AF56" s="508"/>
      <c r="AG56" s="509">
        <f>'[1]SO 102 09 - Technologie a...'!J32</f>
        <v>1</v>
      </c>
      <c r="AH56" s="510"/>
      <c r="AI56" s="510"/>
      <c r="AJ56" s="510"/>
      <c r="AK56" s="510"/>
      <c r="AL56" s="510"/>
      <c r="AM56" s="510"/>
      <c r="AN56" s="509">
        <f t="shared" si="0"/>
        <v>1.21</v>
      </c>
      <c r="AO56" s="510"/>
      <c r="AP56" s="510"/>
      <c r="AQ56" s="511" t="s">
        <v>94</v>
      </c>
      <c r="AR56" s="53"/>
      <c r="AS56" s="512">
        <v>0</v>
      </c>
      <c r="AT56" s="513">
        <f t="shared" si="1"/>
        <v>0.21</v>
      </c>
      <c r="AU56" s="514">
        <f>'[1]SO 102 09 - Technologie a...'!P115</f>
        <v>0</v>
      </c>
      <c r="AV56" s="513">
        <f>'[1]SO 102 09 - Technologie a...'!J35</f>
        <v>0.21</v>
      </c>
      <c r="AW56" s="513">
        <f>'[1]SO 102 09 - Technologie a...'!J36</f>
        <v>0</v>
      </c>
      <c r="AX56" s="513">
        <f>'[1]SO 102 09 - Technologie a...'!J37</f>
        <v>0</v>
      </c>
      <c r="AY56" s="513">
        <f>'[1]SO 102 09 - Technologie a...'!J38</f>
        <v>0</v>
      </c>
      <c r="AZ56" s="513">
        <f>'[1]SO 102 09 - Technologie a...'!F35</f>
        <v>1</v>
      </c>
      <c r="BA56" s="513">
        <f>'[1]SO 102 09 - Technologie a...'!F36</f>
        <v>0</v>
      </c>
      <c r="BB56" s="513">
        <f>'[1]SO 102 09 - Technologie a...'!F37</f>
        <v>0</v>
      </c>
      <c r="BC56" s="513">
        <f>'[1]SO 102 09 - Technologie a...'!F38</f>
        <v>0</v>
      </c>
      <c r="BD56" s="515">
        <f>'[1]SO 102 09 - Technologie a...'!F39</f>
        <v>0</v>
      </c>
      <c r="BT56" s="313" t="s">
        <v>90</v>
      </c>
      <c r="BV56" s="313" t="s">
        <v>83</v>
      </c>
      <c r="BW56" s="313" t="s">
        <v>95</v>
      </c>
      <c r="BX56" s="313" t="s">
        <v>89</v>
      </c>
      <c r="CL56" s="313" t="s">
        <v>19</v>
      </c>
    </row>
    <row r="57" spans="1:91" s="4" customFormat="1" ht="23.25" customHeight="1">
      <c r="A57" s="96" t="s">
        <v>91</v>
      </c>
      <c r="B57" s="51"/>
      <c r="C57" s="97"/>
      <c r="D57" s="97"/>
      <c r="E57" s="339" t="s">
        <v>96</v>
      </c>
      <c r="F57" s="339"/>
      <c r="G57" s="339"/>
      <c r="H57" s="339"/>
      <c r="I57" s="339"/>
      <c r="J57" s="97"/>
      <c r="K57" s="339" t="s">
        <v>97</v>
      </c>
      <c r="L57" s="339"/>
      <c r="M57" s="339"/>
      <c r="N57" s="339"/>
      <c r="O57" s="339"/>
      <c r="P57" s="339"/>
      <c r="Q57" s="339"/>
      <c r="R57" s="339"/>
      <c r="S57" s="339"/>
      <c r="T57" s="339"/>
      <c r="U57" s="339"/>
      <c r="V57" s="339"/>
      <c r="W57" s="339"/>
      <c r="X57" s="339"/>
      <c r="Y57" s="339"/>
      <c r="Z57" s="339"/>
      <c r="AA57" s="339"/>
      <c r="AB57" s="339"/>
      <c r="AC57" s="339"/>
      <c r="AD57" s="339"/>
      <c r="AE57" s="339"/>
      <c r="AF57" s="339"/>
      <c r="AG57" s="334">
        <f>'SO 102 10 - Rozšíření stá...'!J32</f>
        <v>0</v>
      </c>
      <c r="AH57" s="335"/>
      <c r="AI57" s="335"/>
      <c r="AJ57" s="335"/>
      <c r="AK57" s="335"/>
      <c r="AL57" s="335"/>
      <c r="AM57" s="335"/>
      <c r="AN57" s="334">
        <f t="shared" si="0"/>
        <v>0</v>
      </c>
      <c r="AO57" s="335"/>
      <c r="AP57" s="335"/>
      <c r="AQ57" s="98" t="s">
        <v>94</v>
      </c>
      <c r="AR57" s="53"/>
      <c r="AS57" s="99">
        <v>0</v>
      </c>
      <c r="AT57" s="100">
        <f t="shared" si="1"/>
        <v>0</v>
      </c>
      <c r="AU57" s="101">
        <f>'SO 102 10 - Rozšíření stá...'!P105</f>
        <v>0</v>
      </c>
      <c r="AV57" s="100">
        <f>'SO 102 10 - Rozšíření stá...'!J35</f>
        <v>0</v>
      </c>
      <c r="AW57" s="100">
        <f>'SO 102 10 - Rozšíření stá...'!J36</f>
        <v>0</v>
      </c>
      <c r="AX57" s="100">
        <f>'SO 102 10 - Rozšíření stá...'!J37</f>
        <v>0</v>
      </c>
      <c r="AY57" s="100">
        <f>'SO 102 10 - Rozšíření stá...'!J38</f>
        <v>0</v>
      </c>
      <c r="AZ57" s="100">
        <f>'SO 102 10 - Rozšíření stá...'!F35</f>
        <v>0</v>
      </c>
      <c r="BA57" s="100">
        <f>'SO 102 10 - Rozšíření stá...'!F36</f>
        <v>0</v>
      </c>
      <c r="BB57" s="100">
        <f>'SO 102 10 - Rozšíření stá...'!F37</f>
        <v>0</v>
      </c>
      <c r="BC57" s="100">
        <f>'SO 102 10 - Rozšíření stá...'!F38</f>
        <v>0</v>
      </c>
      <c r="BD57" s="102">
        <f>'SO 102 10 - Rozšíření stá...'!F39</f>
        <v>0</v>
      </c>
      <c r="BT57" s="103" t="s">
        <v>90</v>
      </c>
      <c r="BV57" s="103" t="s">
        <v>83</v>
      </c>
      <c r="BW57" s="103" t="s">
        <v>98</v>
      </c>
      <c r="BX57" s="103" t="s">
        <v>89</v>
      </c>
      <c r="CL57" s="103" t="s">
        <v>19</v>
      </c>
    </row>
    <row r="58" spans="1:91" s="4" customFormat="1" ht="23.25" customHeight="1">
      <c r="A58" s="96" t="s">
        <v>91</v>
      </c>
      <c r="B58" s="51"/>
      <c r="C58" s="97"/>
      <c r="D58" s="97"/>
      <c r="E58" s="339" t="s">
        <v>99</v>
      </c>
      <c r="F58" s="339"/>
      <c r="G58" s="339"/>
      <c r="H58" s="339"/>
      <c r="I58" s="339"/>
      <c r="J58" s="97"/>
      <c r="K58" s="339" t="s">
        <v>100</v>
      </c>
      <c r="L58" s="339"/>
      <c r="M58" s="339"/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  <c r="AA58" s="339"/>
      <c r="AB58" s="339"/>
      <c r="AC58" s="339"/>
      <c r="AD58" s="339"/>
      <c r="AE58" s="339"/>
      <c r="AF58" s="339"/>
      <c r="AG58" s="334">
        <f>'SO 102 11 - Vstupní objekt'!J32</f>
        <v>0</v>
      </c>
      <c r="AH58" s="335"/>
      <c r="AI58" s="335"/>
      <c r="AJ58" s="335"/>
      <c r="AK58" s="335"/>
      <c r="AL58" s="335"/>
      <c r="AM58" s="335"/>
      <c r="AN58" s="334">
        <f t="shared" si="0"/>
        <v>0</v>
      </c>
      <c r="AO58" s="335"/>
      <c r="AP58" s="335"/>
      <c r="AQ58" s="98" t="s">
        <v>94</v>
      </c>
      <c r="AR58" s="53"/>
      <c r="AS58" s="99">
        <v>0</v>
      </c>
      <c r="AT58" s="100">
        <f t="shared" si="1"/>
        <v>0</v>
      </c>
      <c r="AU58" s="101">
        <f>'SO 102 11 - Vstupní objekt'!P107</f>
        <v>0</v>
      </c>
      <c r="AV58" s="100">
        <f>'SO 102 11 - Vstupní objekt'!J35</f>
        <v>0</v>
      </c>
      <c r="AW58" s="100">
        <f>'SO 102 11 - Vstupní objekt'!J36</f>
        <v>0</v>
      </c>
      <c r="AX58" s="100">
        <f>'SO 102 11 - Vstupní objekt'!J37</f>
        <v>0</v>
      </c>
      <c r="AY58" s="100">
        <f>'SO 102 11 - Vstupní objekt'!J38</f>
        <v>0</v>
      </c>
      <c r="AZ58" s="100">
        <f>'SO 102 11 - Vstupní objekt'!F35</f>
        <v>0</v>
      </c>
      <c r="BA58" s="100">
        <f>'SO 102 11 - Vstupní objekt'!F36</f>
        <v>0</v>
      </c>
      <c r="BB58" s="100">
        <f>'SO 102 11 - Vstupní objekt'!F37</f>
        <v>0</v>
      </c>
      <c r="BC58" s="100">
        <f>'SO 102 11 - Vstupní objekt'!F38</f>
        <v>0</v>
      </c>
      <c r="BD58" s="102">
        <f>'SO 102 11 - Vstupní objekt'!F39</f>
        <v>0</v>
      </c>
      <c r="BT58" s="103" t="s">
        <v>90</v>
      </c>
      <c r="BV58" s="103" t="s">
        <v>83</v>
      </c>
      <c r="BW58" s="103" t="s">
        <v>101</v>
      </c>
      <c r="BX58" s="103" t="s">
        <v>89</v>
      </c>
      <c r="CL58" s="103" t="s">
        <v>19</v>
      </c>
    </row>
    <row r="59" spans="1:91" s="4" customFormat="1" ht="23.25" customHeight="1">
      <c r="A59" s="96" t="s">
        <v>91</v>
      </c>
      <c r="B59" s="51"/>
      <c r="C59" s="97"/>
      <c r="D59" s="97"/>
      <c r="E59" s="339" t="s">
        <v>102</v>
      </c>
      <c r="F59" s="339"/>
      <c r="G59" s="339"/>
      <c r="H59" s="339"/>
      <c r="I59" s="339"/>
      <c r="J59" s="97"/>
      <c r="K59" s="339" t="s">
        <v>103</v>
      </c>
      <c r="L59" s="339"/>
      <c r="M59" s="339"/>
      <c r="N59" s="339"/>
      <c r="O59" s="339"/>
      <c r="P59" s="339"/>
      <c r="Q59" s="339"/>
      <c r="R59" s="339"/>
      <c r="S59" s="339"/>
      <c r="T59" s="339"/>
      <c r="U59" s="339"/>
      <c r="V59" s="339"/>
      <c r="W59" s="339"/>
      <c r="X59" s="339"/>
      <c r="Y59" s="339"/>
      <c r="Z59" s="339"/>
      <c r="AA59" s="339"/>
      <c r="AB59" s="339"/>
      <c r="AC59" s="339"/>
      <c r="AD59" s="339"/>
      <c r="AE59" s="339"/>
      <c r="AF59" s="339"/>
      <c r="AG59" s="334">
        <f>'SO 102 12 - Úprava svahu ...'!J32</f>
        <v>0</v>
      </c>
      <c r="AH59" s="335"/>
      <c r="AI59" s="335"/>
      <c r="AJ59" s="335"/>
      <c r="AK59" s="335"/>
      <c r="AL59" s="335"/>
      <c r="AM59" s="335"/>
      <c r="AN59" s="334">
        <f t="shared" si="0"/>
        <v>0</v>
      </c>
      <c r="AO59" s="335"/>
      <c r="AP59" s="335"/>
      <c r="AQ59" s="98" t="s">
        <v>94</v>
      </c>
      <c r="AR59" s="53"/>
      <c r="AS59" s="99">
        <v>0</v>
      </c>
      <c r="AT59" s="100">
        <f t="shared" si="1"/>
        <v>0</v>
      </c>
      <c r="AU59" s="101">
        <f>'SO 102 12 - Úprava svahu ...'!P90</f>
        <v>0</v>
      </c>
      <c r="AV59" s="100">
        <f>'SO 102 12 - Úprava svahu ...'!J35</f>
        <v>0</v>
      </c>
      <c r="AW59" s="100">
        <f>'SO 102 12 - Úprava svahu ...'!J36</f>
        <v>0</v>
      </c>
      <c r="AX59" s="100">
        <f>'SO 102 12 - Úprava svahu ...'!J37</f>
        <v>0</v>
      </c>
      <c r="AY59" s="100">
        <f>'SO 102 12 - Úprava svahu ...'!J38</f>
        <v>0</v>
      </c>
      <c r="AZ59" s="100">
        <f>'SO 102 12 - Úprava svahu ...'!F35</f>
        <v>0</v>
      </c>
      <c r="BA59" s="100">
        <f>'SO 102 12 - Úprava svahu ...'!F36</f>
        <v>0</v>
      </c>
      <c r="BB59" s="100">
        <f>'SO 102 12 - Úprava svahu ...'!F37</f>
        <v>0</v>
      </c>
      <c r="BC59" s="100">
        <f>'SO 102 12 - Úprava svahu ...'!F38</f>
        <v>0</v>
      </c>
      <c r="BD59" s="102">
        <f>'SO 102 12 - Úprava svahu ...'!F39</f>
        <v>0</v>
      </c>
      <c r="BT59" s="103" t="s">
        <v>90</v>
      </c>
      <c r="BV59" s="103" t="s">
        <v>83</v>
      </c>
      <c r="BW59" s="103" t="s">
        <v>104</v>
      </c>
      <c r="BX59" s="103" t="s">
        <v>89</v>
      </c>
      <c r="CL59" s="103" t="s">
        <v>19</v>
      </c>
    </row>
    <row r="60" spans="1:91" s="4" customFormat="1" ht="23.25" customHeight="1">
      <c r="A60" s="96" t="s">
        <v>91</v>
      </c>
      <c r="B60" s="51"/>
      <c r="C60" s="97"/>
      <c r="D60" s="97"/>
      <c r="E60" s="339" t="s">
        <v>105</v>
      </c>
      <c r="F60" s="339"/>
      <c r="G60" s="339"/>
      <c r="H60" s="339"/>
      <c r="I60" s="339"/>
      <c r="J60" s="97"/>
      <c r="K60" s="339" t="s">
        <v>106</v>
      </c>
      <c r="L60" s="339"/>
      <c r="M60" s="339"/>
      <c r="N60" s="339"/>
      <c r="O60" s="339"/>
      <c r="P60" s="339"/>
      <c r="Q60" s="339"/>
      <c r="R60" s="339"/>
      <c r="S60" s="339"/>
      <c r="T60" s="339"/>
      <c r="U60" s="339"/>
      <c r="V60" s="339"/>
      <c r="W60" s="339"/>
      <c r="X60" s="339"/>
      <c r="Y60" s="339"/>
      <c r="Z60" s="339"/>
      <c r="AA60" s="339"/>
      <c r="AB60" s="339"/>
      <c r="AC60" s="339"/>
      <c r="AD60" s="339"/>
      <c r="AE60" s="339"/>
      <c r="AF60" s="339"/>
      <c r="AG60" s="334">
        <f>'SO 102 13 - Zábavní zóna'!J32</f>
        <v>0</v>
      </c>
      <c r="AH60" s="335"/>
      <c r="AI60" s="335"/>
      <c r="AJ60" s="335"/>
      <c r="AK60" s="335"/>
      <c r="AL60" s="335"/>
      <c r="AM60" s="335"/>
      <c r="AN60" s="334">
        <f t="shared" si="0"/>
        <v>0</v>
      </c>
      <c r="AO60" s="335"/>
      <c r="AP60" s="335"/>
      <c r="AQ60" s="98" t="s">
        <v>94</v>
      </c>
      <c r="AR60" s="53"/>
      <c r="AS60" s="99">
        <v>0</v>
      </c>
      <c r="AT60" s="100">
        <f t="shared" si="1"/>
        <v>0</v>
      </c>
      <c r="AU60" s="101">
        <f>'SO 102 13 - Zábavní zóna'!P97</f>
        <v>0</v>
      </c>
      <c r="AV60" s="100">
        <f>'SO 102 13 - Zábavní zóna'!J35</f>
        <v>0</v>
      </c>
      <c r="AW60" s="100">
        <f>'SO 102 13 - Zábavní zóna'!J36</f>
        <v>0</v>
      </c>
      <c r="AX60" s="100">
        <f>'SO 102 13 - Zábavní zóna'!J37</f>
        <v>0</v>
      </c>
      <c r="AY60" s="100">
        <f>'SO 102 13 - Zábavní zóna'!J38</f>
        <v>0</v>
      </c>
      <c r="AZ60" s="100">
        <f>'SO 102 13 - Zábavní zóna'!F35</f>
        <v>0</v>
      </c>
      <c r="BA60" s="100">
        <f>'SO 102 13 - Zábavní zóna'!F36</f>
        <v>0</v>
      </c>
      <c r="BB60" s="100">
        <f>'SO 102 13 - Zábavní zóna'!F37</f>
        <v>0</v>
      </c>
      <c r="BC60" s="100">
        <f>'SO 102 13 - Zábavní zóna'!F38</f>
        <v>0</v>
      </c>
      <c r="BD60" s="102">
        <f>'SO 102 13 - Zábavní zóna'!F39</f>
        <v>0</v>
      </c>
      <c r="BT60" s="103" t="s">
        <v>90</v>
      </c>
      <c r="BV60" s="103" t="s">
        <v>83</v>
      </c>
      <c r="BW60" s="103" t="s">
        <v>107</v>
      </c>
      <c r="BX60" s="103" t="s">
        <v>89</v>
      </c>
      <c r="CL60" s="103" t="s">
        <v>19</v>
      </c>
    </row>
    <row r="61" spans="1:91" s="7" customFormat="1" ht="16.5" customHeight="1">
      <c r="A61" s="96" t="s">
        <v>91</v>
      </c>
      <c r="B61" s="86"/>
      <c r="C61" s="87"/>
      <c r="D61" s="342" t="s">
        <v>108</v>
      </c>
      <c r="E61" s="342"/>
      <c r="F61" s="342"/>
      <c r="G61" s="342"/>
      <c r="H61" s="342"/>
      <c r="I61" s="88"/>
      <c r="J61" s="342" t="s">
        <v>109</v>
      </c>
      <c r="K61" s="342"/>
      <c r="L61" s="342"/>
      <c r="M61" s="342"/>
      <c r="N61" s="342"/>
      <c r="O61" s="342"/>
      <c r="P61" s="342"/>
      <c r="Q61" s="342"/>
      <c r="R61" s="342"/>
      <c r="S61" s="342"/>
      <c r="T61" s="342"/>
      <c r="U61" s="342"/>
      <c r="V61" s="342"/>
      <c r="W61" s="342"/>
      <c r="X61" s="342"/>
      <c r="Y61" s="342"/>
      <c r="Z61" s="342"/>
      <c r="AA61" s="342"/>
      <c r="AB61" s="342"/>
      <c r="AC61" s="342"/>
      <c r="AD61" s="342"/>
      <c r="AE61" s="342"/>
      <c r="AF61" s="342"/>
      <c r="AG61" s="340">
        <f>'VON - Vedlejší a ostatní ...'!J30</f>
        <v>0</v>
      </c>
      <c r="AH61" s="341"/>
      <c r="AI61" s="341"/>
      <c r="AJ61" s="341"/>
      <c r="AK61" s="341"/>
      <c r="AL61" s="341"/>
      <c r="AM61" s="341"/>
      <c r="AN61" s="340">
        <f t="shared" si="0"/>
        <v>0</v>
      </c>
      <c r="AO61" s="341"/>
      <c r="AP61" s="341"/>
      <c r="AQ61" s="89" t="s">
        <v>108</v>
      </c>
      <c r="AR61" s="90"/>
      <c r="AS61" s="104">
        <v>0</v>
      </c>
      <c r="AT61" s="105">
        <f t="shared" si="1"/>
        <v>0</v>
      </c>
      <c r="AU61" s="106">
        <f>'VON - Vedlejší a ostatní ...'!P84</f>
        <v>0</v>
      </c>
      <c r="AV61" s="105">
        <f>'VON - Vedlejší a ostatní ...'!J33</f>
        <v>0</v>
      </c>
      <c r="AW61" s="105">
        <f>'VON - Vedlejší a ostatní ...'!J34</f>
        <v>0</v>
      </c>
      <c r="AX61" s="105">
        <f>'VON - Vedlejší a ostatní ...'!J35</f>
        <v>0</v>
      </c>
      <c r="AY61" s="105">
        <f>'VON - Vedlejší a ostatní ...'!J36</f>
        <v>0</v>
      </c>
      <c r="AZ61" s="105">
        <f>'VON - Vedlejší a ostatní ...'!F33</f>
        <v>0</v>
      </c>
      <c r="BA61" s="105">
        <f>'VON - Vedlejší a ostatní ...'!F34</f>
        <v>0</v>
      </c>
      <c r="BB61" s="105">
        <f>'VON - Vedlejší a ostatní ...'!F35</f>
        <v>0</v>
      </c>
      <c r="BC61" s="105">
        <f>'VON - Vedlejší a ostatní ...'!F36</f>
        <v>0</v>
      </c>
      <c r="BD61" s="107">
        <f>'VON - Vedlejší a ostatní ...'!F37</f>
        <v>0</v>
      </c>
      <c r="BT61" s="95" t="s">
        <v>88</v>
      </c>
      <c r="BV61" s="95" t="s">
        <v>83</v>
      </c>
      <c r="BW61" s="95" t="s">
        <v>110</v>
      </c>
      <c r="BX61" s="95" t="s">
        <v>5</v>
      </c>
      <c r="CL61" s="95" t="s">
        <v>19</v>
      </c>
      <c r="CM61" s="95" t="s">
        <v>90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7Mv/6L7dr2Nwle2GtnumLbb54FrluFFr6mhtX+wtSLk0dkPtnuWmhEnSU6wpkMBIt248+5yfsmloAHc3H3sDOA==" saltValue="UgVlEnEGzHddugDyoAYAPA==" spinCount="100000" sheet="1" objects="1" scenarios="1" formatColumns="0" formatRows="0"/>
  <mergeCells count="66">
    <mergeCell ref="D55:H55"/>
    <mergeCell ref="AG54:AM54"/>
    <mergeCell ref="AN54:AP54"/>
    <mergeCell ref="AS49:AT51"/>
    <mergeCell ref="AM49:AP49"/>
    <mergeCell ref="AM50:AP50"/>
    <mergeCell ref="C52:G52"/>
    <mergeCell ref="AG52:AM52"/>
    <mergeCell ref="AN52:AP52"/>
    <mergeCell ref="I52:AF52"/>
    <mergeCell ref="E56:I56"/>
    <mergeCell ref="K56:AF56"/>
    <mergeCell ref="AG56:AM56"/>
    <mergeCell ref="K57:AF57"/>
    <mergeCell ref="AN57:AP57"/>
    <mergeCell ref="E57:I57"/>
    <mergeCell ref="AG57:AM57"/>
    <mergeCell ref="E58:I58"/>
    <mergeCell ref="K58:AF58"/>
    <mergeCell ref="AN59:AP59"/>
    <mergeCell ref="AG59:AM59"/>
    <mergeCell ref="E59:I59"/>
    <mergeCell ref="K59:AF59"/>
    <mergeCell ref="E60:I60"/>
    <mergeCell ref="K60:AF60"/>
    <mergeCell ref="AN61:AP61"/>
    <mergeCell ref="AG61:AM61"/>
    <mergeCell ref="D61:H61"/>
    <mergeCell ref="J61:AF61"/>
    <mergeCell ref="W30:AE30"/>
    <mergeCell ref="AK30:AO30"/>
    <mergeCell ref="L30:P30"/>
    <mergeCell ref="AK31:AO31"/>
    <mergeCell ref="AN60:AP60"/>
    <mergeCell ref="AG60:AM60"/>
    <mergeCell ref="AG58:AM58"/>
    <mergeCell ref="AN58:AP58"/>
    <mergeCell ref="AN56:AP56"/>
    <mergeCell ref="L45:AO45"/>
    <mergeCell ref="AM47:AN47"/>
    <mergeCell ref="AG55:AM55"/>
    <mergeCell ref="AN55:AP55"/>
    <mergeCell ref="J55:AF55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7" location="'SO 102 10 - Rozšíření stá...'!C2" display="/" xr:uid="{00000000-0004-0000-0000-000001000000}"/>
    <hyperlink ref="A58" location="'SO 102 11 - Vstupní objekt'!C2" display="/" xr:uid="{00000000-0004-0000-0000-000002000000}"/>
    <hyperlink ref="A59" location="'SO 102 12 - Úprava svahu ...'!C2" display="/" xr:uid="{00000000-0004-0000-0000-000003000000}"/>
    <hyperlink ref="A60" location="'SO 102 13 - Zábavní zóna'!C2" display="/" xr:uid="{00000000-0004-0000-0000-000004000000}"/>
    <hyperlink ref="A61" location="'VON - Vedlejší a ostatní ...'!C2" display="/" xr:uid="{00000000-0004-0000-0000-000005000000}"/>
    <hyperlink ref="A56" location="'SO 102 09 - Technologie a...'!C2" display="/" xr:uid="{9751199D-0800-4917-A657-193EC96F7A8E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D55D8-2954-4DB1-B0B1-DA93095689E2}">
  <sheetPr>
    <pageSetUpPr fitToPage="1"/>
  </sheetPr>
  <dimension ref="A2:BM846"/>
  <sheetViews>
    <sheetView showGridLines="0" topLeftCell="A133" workbookViewId="0">
      <selection activeCell="I152" sqref="I152"/>
    </sheetView>
  </sheetViews>
  <sheetFormatPr defaultRowHeight="11.25"/>
  <cols>
    <col min="1" max="1" width="8.33203125" style="376" customWidth="1"/>
    <col min="2" max="2" width="1.1640625" style="376" customWidth="1"/>
    <col min="3" max="3" width="4.1640625" style="376" customWidth="1"/>
    <col min="4" max="4" width="4.33203125" style="376" customWidth="1"/>
    <col min="5" max="5" width="17.1640625" style="376" customWidth="1"/>
    <col min="6" max="6" width="50.83203125" style="376" customWidth="1"/>
    <col min="7" max="7" width="7.5" style="376" customWidth="1"/>
    <col min="8" max="8" width="14" style="376" customWidth="1"/>
    <col min="9" max="9" width="15.83203125" style="376" customWidth="1"/>
    <col min="10" max="11" width="22.33203125" style="376" customWidth="1"/>
    <col min="12" max="12" width="9.33203125" style="376" customWidth="1"/>
    <col min="13" max="13" width="10.83203125" style="376" hidden="1" customWidth="1"/>
    <col min="14" max="14" width="9.33203125" style="376"/>
    <col min="15" max="20" width="14.1640625" style="376" hidden="1" customWidth="1"/>
    <col min="21" max="21" width="16.33203125" style="376" hidden="1" customWidth="1"/>
    <col min="22" max="22" width="12.33203125" style="376" customWidth="1"/>
    <col min="23" max="23" width="16.33203125" style="376" customWidth="1"/>
    <col min="24" max="24" width="12.33203125" style="376" customWidth="1"/>
    <col min="25" max="25" width="15" style="376" customWidth="1"/>
    <col min="26" max="26" width="11" style="376" customWidth="1"/>
    <col min="27" max="27" width="15" style="376" customWidth="1"/>
    <col min="28" max="28" width="16.33203125" style="376" customWidth="1"/>
    <col min="29" max="29" width="11" style="376" customWidth="1"/>
    <col min="30" max="30" width="15" style="376" customWidth="1"/>
    <col min="31" max="31" width="16.33203125" style="376" customWidth="1"/>
    <col min="32" max="16384" width="9.33203125" style="376"/>
  </cols>
  <sheetData>
    <row r="2" spans="1:46" ht="36.950000000000003" customHeight="1"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AT2" s="378" t="s">
        <v>95</v>
      </c>
    </row>
    <row r="3" spans="1:46" ht="6.95" customHeight="1">
      <c r="B3" s="379"/>
      <c r="C3" s="380"/>
      <c r="D3" s="380"/>
      <c r="E3" s="380"/>
      <c r="F3" s="380"/>
      <c r="G3" s="380"/>
      <c r="H3" s="380"/>
      <c r="I3" s="380"/>
      <c r="J3" s="380"/>
      <c r="K3" s="380"/>
      <c r="L3" s="381"/>
      <c r="AT3" s="378" t="s">
        <v>90</v>
      </c>
    </row>
    <row r="4" spans="1:46" ht="24.95" customHeight="1">
      <c r="B4" s="381"/>
      <c r="D4" s="382" t="s">
        <v>111</v>
      </c>
      <c r="L4" s="381"/>
      <c r="M4" s="383" t="s">
        <v>10</v>
      </c>
      <c r="AT4" s="378" t="s">
        <v>4</v>
      </c>
    </row>
    <row r="5" spans="1:46" ht="6.95" customHeight="1">
      <c r="B5" s="381"/>
      <c r="L5" s="381"/>
    </row>
    <row r="6" spans="1:46" ht="12" customHeight="1">
      <c r="B6" s="381"/>
      <c r="D6" s="384" t="s">
        <v>16</v>
      </c>
      <c r="L6" s="381"/>
    </row>
    <row r="7" spans="1:46" ht="16.5" customHeight="1">
      <c r="B7" s="381"/>
      <c r="E7" s="385" t="str">
        <f>'[1]Rekapitulace stavby'!K6</f>
        <v>Aquacentrum Teplice p.o. - venkovní úpravy</v>
      </c>
      <c r="F7" s="386"/>
      <c r="G7" s="386"/>
      <c r="H7" s="386"/>
      <c r="L7" s="381"/>
    </row>
    <row r="8" spans="1:46" ht="12" customHeight="1">
      <c r="B8" s="381"/>
      <c r="D8" s="384" t="s">
        <v>112</v>
      </c>
      <c r="L8" s="381"/>
    </row>
    <row r="9" spans="1:46" s="391" customFormat="1" ht="16.5" customHeight="1">
      <c r="A9" s="387"/>
      <c r="B9" s="388"/>
      <c r="C9" s="387"/>
      <c r="D9" s="387"/>
      <c r="E9" s="385" t="s">
        <v>113</v>
      </c>
      <c r="F9" s="389"/>
      <c r="G9" s="389"/>
      <c r="H9" s="389"/>
      <c r="I9" s="387"/>
      <c r="J9" s="387"/>
      <c r="K9" s="387"/>
      <c r="L9" s="390"/>
      <c r="S9" s="387"/>
      <c r="T9" s="387"/>
      <c r="U9" s="387"/>
      <c r="V9" s="387"/>
      <c r="W9" s="387"/>
      <c r="X9" s="387"/>
      <c r="Y9" s="387"/>
      <c r="Z9" s="387"/>
      <c r="AA9" s="387"/>
      <c r="AB9" s="387"/>
      <c r="AC9" s="387"/>
      <c r="AD9" s="387"/>
      <c r="AE9" s="387"/>
    </row>
    <row r="10" spans="1:46" s="391" customFormat="1" ht="12" customHeight="1">
      <c r="A10" s="387"/>
      <c r="B10" s="388"/>
      <c r="C10" s="387"/>
      <c r="D10" s="384" t="s">
        <v>114</v>
      </c>
      <c r="E10" s="387"/>
      <c r="F10" s="387"/>
      <c r="G10" s="387"/>
      <c r="H10" s="387"/>
      <c r="I10" s="387"/>
      <c r="J10" s="387"/>
      <c r="K10" s="387"/>
      <c r="L10" s="390"/>
      <c r="S10" s="387"/>
      <c r="T10" s="387"/>
      <c r="U10" s="387"/>
      <c r="V10" s="387"/>
      <c r="W10" s="387"/>
      <c r="X10" s="387"/>
      <c r="Y10" s="387"/>
      <c r="Z10" s="387"/>
      <c r="AA10" s="387"/>
      <c r="AB10" s="387"/>
      <c r="AC10" s="387"/>
      <c r="AD10" s="387"/>
      <c r="AE10" s="387"/>
    </row>
    <row r="11" spans="1:46" s="391" customFormat="1" ht="16.5" customHeight="1">
      <c r="A11" s="387"/>
      <c r="B11" s="388"/>
      <c r="C11" s="387"/>
      <c r="D11" s="387"/>
      <c r="E11" s="392" t="s">
        <v>115</v>
      </c>
      <c r="F11" s="389"/>
      <c r="G11" s="389"/>
      <c r="H11" s="389"/>
      <c r="I11" s="387"/>
      <c r="J11" s="387"/>
      <c r="K11" s="387"/>
      <c r="L11" s="390"/>
      <c r="S11" s="387"/>
      <c r="T11" s="387"/>
      <c r="U11" s="387"/>
      <c r="V11" s="387"/>
      <c r="W11" s="387"/>
      <c r="X11" s="387"/>
      <c r="Y11" s="387"/>
      <c r="Z11" s="387"/>
      <c r="AA11" s="387"/>
      <c r="AB11" s="387"/>
      <c r="AC11" s="387"/>
      <c r="AD11" s="387"/>
      <c r="AE11" s="387"/>
    </row>
    <row r="12" spans="1:46" s="391" customFormat="1">
      <c r="A12" s="387"/>
      <c r="B12" s="388"/>
      <c r="C12" s="387"/>
      <c r="D12" s="387"/>
      <c r="E12" s="387"/>
      <c r="F12" s="387"/>
      <c r="G12" s="387"/>
      <c r="H12" s="387"/>
      <c r="I12" s="387"/>
      <c r="J12" s="387"/>
      <c r="K12" s="387"/>
      <c r="L12" s="390"/>
      <c r="S12" s="387"/>
      <c r="T12" s="387"/>
      <c r="U12" s="387"/>
      <c r="V12" s="387"/>
      <c r="W12" s="387"/>
      <c r="X12" s="387"/>
      <c r="Y12" s="387"/>
      <c r="Z12" s="387"/>
      <c r="AA12" s="387"/>
      <c r="AB12" s="387"/>
      <c r="AC12" s="387"/>
      <c r="AD12" s="387"/>
      <c r="AE12" s="387"/>
    </row>
    <row r="13" spans="1:46" s="391" customFormat="1" ht="12" customHeight="1">
      <c r="A13" s="387"/>
      <c r="B13" s="388"/>
      <c r="C13" s="387"/>
      <c r="D13" s="384" t="s">
        <v>18</v>
      </c>
      <c r="E13" s="387"/>
      <c r="F13" s="393" t="s">
        <v>19</v>
      </c>
      <c r="G13" s="387"/>
      <c r="H13" s="387"/>
      <c r="I13" s="384" t="s">
        <v>20</v>
      </c>
      <c r="J13" s="393" t="s">
        <v>79</v>
      </c>
      <c r="K13" s="387"/>
      <c r="L13" s="390"/>
      <c r="S13" s="387"/>
      <c r="T13" s="387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</row>
    <row r="14" spans="1:46" s="391" customFormat="1" ht="12" customHeight="1">
      <c r="A14" s="387"/>
      <c r="B14" s="388"/>
      <c r="C14" s="387"/>
      <c r="D14" s="384" t="s">
        <v>22</v>
      </c>
      <c r="E14" s="387"/>
      <c r="F14" s="393" t="s">
        <v>23</v>
      </c>
      <c r="G14" s="387"/>
      <c r="H14" s="387"/>
      <c r="I14" s="384" t="s">
        <v>24</v>
      </c>
      <c r="J14" s="394" t="str">
        <f>'[1]Rekapitulace stavby'!AN8</f>
        <v>13. 12. 2021</v>
      </c>
      <c r="K14" s="387"/>
      <c r="L14" s="390"/>
      <c r="S14" s="387"/>
      <c r="T14" s="387"/>
      <c r="U14" s="387"/>
      <c r="V14" s="387"/>
      <c r="W14" s="387"/>
      <c r="X14" s="387"/>
      <c r="Y14" s="387"/>
      <c r="Z14" s="387"/>
      <c r="AA14" s="387"/>
      <c r="AB14" s="387"/>
      <c r="AC14" s="387"/>
      <c r="AD14" s="387"/>
      <c r="AE14" s="387"/>
    </row>
    <row r="15" spans="1:46" s="391" customFormat="1" ht="10.9" customHeight="1">
      <c r="A15" s="387"/>
      <c r="B15" s="388"/>
      <c r="C15" s="387"/>
      <c r="D15" s="387"/>
      <c r="E15" s="387"/>
      <c r="F15" s="387"/>
      <c r="G15" s="387"/>
      <c r="H15" s="387"/>
      <c r="I15" s="387"/>
      <c r="J15" s="387"/>
      <c r="K15" s="387"/>
      <c r="L15" s="390"/>
      <c r="S15" s="387"/>
      <c r="T15" s="387"/>
      <c r="U15" s="387"/>
      <c r="V15" s="387"/>
      <c r="W15" s="387"/>
      <c r="X15" s="387"/>
      <c r="Y15" s="387"/>
      <c r="Z15" s="387"/>
      <c r="AA15" s="387"/>
      <c r="AB15" s="387"/>
      <c r="AC15" s="387"/>
      <c r="AD15" s="387"/>
      <c r="AE15" s="387"/>
    </row>
    <row r="16" spans="1:46" s="391" customFormat="1" ht="12" customHeight="1">
      <c r="A16" s="387"/>
      <c r="B16" s="388"/>
      <c r="C16" s="387"/>
      <c r="D16" s="384" t="s">
        <v>30</v>
      </c>
      <c r="E16" s="387"/>
      <c r="F16" s="387"/>
      <c r="G16" s="387"/>
      <c r="H16" s="387"/>
      <c r="I16" s="384" t="s">
        <v>31</v>
      </c>
      <c r="J16" s="393" t="s">
        <v>32</v>
      </c>
      <c r="K16" s="387"/>
      <c r="L16" s="390"/>
      <c r="S16" s="387"/>
      <c r="T16" s="387"/>
      <c r="U16" s="387"/>
      <c r="V16" s="387"/>
      <c r="W16" s="387"/>
      <c r="X16" s="387"/>
      <c r="Y16" s="387"/>
      <c r="Z16" s="387"/>
      <c r="AA16" s="387"/>
      <c r="AB16" s="387"/>
      <c r="AC16" s="387"/>
      <c r="AD16" s="387"/>
      <c r="AE16" s="387"/>
    </row>
    <row r="17" spans="1:31" s="391" customFormat="1" ht="18" customHeight="1">
      <c r="A17" s="387"/>
      <c r="B17" s="388"/>
      <c r="C17" s="387"/>
      <c r="D17" s="387"/>
      <c r="E17" s="393" t="s">
        <v>33</v>
      </c>
      <c r="F17" s="387"/>
      <c r="G17" s="387"/>
      <c r="H17" s="387"/>
      <c r="I17" s="384" t="s">
        <v>34</v>
      </c>
      <c r="J17" s="393" t="s">
        <v>35</v>
      </c>
      <c r="K17" s="387"/>
      <c r="L17" s="390"/>
      <c r="S17" s="387"/>
      <c r="T17" s="387"/>
      <c r="U17" s="387"/>
      <c r="V17" s="387"/>
      <c r="W17" s="387"/>
      <c r="X17" s="387"/>
      <c r="Y17" s="387"/>
      <c r="Z17" s="387"/>
      <c r="AA17" s="387"/>
      <c r="AB17" s="387"/>
      <c r="AC17" s="387"/>
      <c r="AD17" s="387"/>
      <c r="AE17" s="387"/>
    </row>
    <row r="18" spans="1:31" s="391" customFormat="1" ht="6.95" customHeight="1">
      <c r="A18" s="387"/>
      <c r="B18" s="388"/>
      <c r="C18" s="387"/>
      <c r="D18" s="387"/>
      <c r="E18" s="387"/>
      <c r="F18" s="387"/>
      <c r="G18" s="387"/>
      <c r="H18" s="387"/>
      <c r="I18" s="387"/>
      <c r="J18" s="387"/>
      <c r="K18" s="387"/>
      <c r="L18" s="390"/>
      <c r="S18" s="387"/>
      <c r="T18" s="387"/>
      <c r="U18" s="387"/>
      <c r="V18" s="387"/>
      <c r="W18" s="387"/>
      <c r="X18" s="387"/>
      <c r="Y18" s="387"/>
      <c r="Z18" s="387"/>
      <c r="AA18" s="387"/>
      <c r="AB18" s="387"/>
      <c r="AC18" s="387"/>
      <c r="AD18" s="387"/>
      <c r="AE18" s="387"/>
    </row>
    <row r="19" spans="1:31" s="391" customFormat="1" ht="12" customHeight="1">
      <c r="A19" s="387"/>
      <c r="B19" s="388"/>
      <c r="C19" s="387"/>
      <c r="D19" s="384" t="s">
        <v>36</v>
      </c>
      <c r="E19" s="387"/>
      <c r="F19" s="387"/>
      <c r="G19" s="387"/>
      <c r="H19" s="387"/>
      <c r="I19" s="384" t="s">
        <v>31</v>
      </c>
      <c r="J19" s="395" t="str">
        <f>'[1]Rekapitulace stavby'!AN13</f>
        <v>Vyplň údaj</v>
      </c>
      <c r="K19" s="387"/>
      <c r="L19" s="390"/>
      <c r="S19" s="387"/>
      <c r="T19" s="387"/>
      <c r="U19" s="387"/>
      <c r="V19" s="387"/>
      <c r="W19" s="387"/>
      <c r="X19" s="387"/>
      <c r="Y19" s="387"/>
      <c r="Z19" s="387"/>
      <c r="AA19" s="387"/>
      <c r="AB19" s="387"/>
      <c r="AC19" s="387"/>
      <c r="AD19" s="387"/>
      <c r="AE19" s="387"/>
    </row>
    <row r="20" spans="1:31" s="391" customFormat="1" ht="18" customHeight="1">
      <c r="A20" s="387"/>
      <c r="B20" s="388"/>
      <c r="C20" s="387"/>
      <c r="D20" s="387"/>
      <c r="E20" s="396" t="str">
        <f>'[1]Rekapitulace stavby'!E14</f>
        <v>Vyplň údaj</v>
      </c>
      <c r="F20" s="397"/>
      <c r="G20" s="397"/>
      <c r="H20" s="397"/>
      <c r="I20" s="384" t="s">
        <v>34</v>
      </c>
      <c r="J20" s="395" t="str">
        <f>'[1]Rekapitulace stavby'!AN14</f>
        <v>Vyplň údaj</v>
      </c>
      <c r="K20" s="387"/>
      <c r="L20" s="390"/>
      <c r="S20" s="387"/>
      <c r="T20" s="387"/>
      <c r="U20" s="387"/>
      <c r="V20" s="387"/>
      <c r="W20" s="387"/>
      <c r="X20" s="387"/>
      <c r="Y20" s="387"/>
      <c r="Z20" s="387"/>
      <c r="AA20" s="387"/>
      <c r="AB20" s="387"/>
      <c r="AC20" s="387"/>
      <c r="AD20" s="387"/>
      <c r="AE20" s="387"/>
    </row>
    <row r="21" spans="1:31" s="391" customFormat="1" ht="6.95" customHeight="1">
      <c r="A21" s="387"/>
      <c r="B21" s="388"/>
      <c r="C21" s="387"/>
      <c r="D21" s="387"/>
      <c r="E21" s="387"/>
      <c r="F21" s="387"/>
      <c r="G21" s="387"/>
      <c r="H21" s="387"/>
      <c r="I21" s="387"/>
      <c r="J21" s="387"/>
      <c r="K21" s="387"/>
      <c r="L21" s="390"/>
      <c r="S21" s="387"/>
      <c r="T21" s="387"/>
      <c r="U21" s="387"/>
      <c r="V21" s="387"/>
      <c r="W21" s="387"/>
      <c r="X21" s="387"/>
      <c r="Y21" s="387"/>
      <c r="Z21" s="387"/>
      <c r="AA21" s="387"/>
      <c r="AB21" s="387"/>
      <c r="AC21" s="387"/>
      <c r="AD21" s="387"/>
      <c r="AE21" s="387"/>
    </row>
    <row r="22" spans="1:31" s="391" customFormat="1" ht="12" customHeight="1">
      <c r="A22" s="387"/>
      <c r="B22" s="388"/>
      <c r="C22" s="387"/>
      <c r="D22" s="384" t="s">
        <v>38</v>
      </c>
      <c r="E22" s="387"/>
      <c r="F22" s="387"/>
      <c r="G22" s="387"/>
      <c r="H22" s="387"/>
      <c r="I22" s="384" t="s">
        <v>31</v>
      </c>
      <c r="J22" s="393" t="s">
        <v>32</v>
      </c>
      <c r="K22" s="387"/>
      <c r="L22" s="390"/>
      <c r="S22" s="387"/>
      <c r="T22" s="387"/>
      <c r="U22" s="387"/>
      <c r="V22" s="387"/>
      <c r="W22" s="387"/>
      <c r="X22" s="387"/>
      <c r="Y22" s="387"/>
      <c r="Z22" s="387"/>
      <c r="AA22" s="387"/>
      <c r="AB22" s="387"/>
      <c r="AC22" s="387"/>
      <c r="AD22" s="387"/>
      <c r="AE22" s="387"/>
    </row>
    <row r="23" spans="1:31" s="391" customFormat="1" ht="18" customHeight="1">
      <c r="A23" s="387"/>
      <c r="B23" s="388"/>
      <c r="C23" s="387"/>
      <c r="D23" s="387"/>
      <c r="E23" s="393" t="s">
        <v>33</v>
      </c>
      <c r="F23" s="387"/>
      <c r="G23" s="387"/>
      <c r="H23" s="387"/>
      <c r="I23" s="384" t="s">
        <v>34</v>
      </c>
      <c r="J23" s="393" t="s">
        <v>35</v>
      </c>
      <c r="K23" s="387"/>
      <c r="L23" s="390"/>
      <c r="S23" s="387"/>
      <c r="T23" s="387"/>
      <c r="U23" s="387"/>
      <c r="V23" s="387"/>
      <c r="W23" s="387"/>
      <c r="X23" s="387"/>
      <c r="Y23" s="387"/>
      <c r="Z23" s="387"/>
      <c r="AA23" s="387"/>
      <c r="AB23" s="387"/>
      <c r="AC23" s="387"/>
      <c r="AD23" s="387"/>
      <c r="AE23" s="387"/>
    </row>
    <row r="24" spans="1:31" s="391" customFormat="1" ht="6.95" customHeight="1">
      <c r="A24" s="387"/>
      <c r="B24" s="388"/>
      <c r="C24" s="387"/>
      <c r="D24" s="387"/>
      <c r="E24" s="387"/>
      <c r="F24" s="387"/>
      <c r="G24" s="387"/>
      <c r="H24" s="387"/>
      <c r="I24" s="387"/>
      <c r="J24" s="387"/>
      <c r="K24" s="387"/>
      <c r="L24" s="390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7"/>
      <c r="AE24" s="387"/>
    </row>
    <row r="25" spans="1:31" s="391" customFormat="1" ht="12" customHeight="1">
      <c r="A25" s="387"/>
      <c r="B25" s="388"/>
      <c r="C25" s="387"/>
      <c r="D25" s="384" t="s">
        <v>40</v>
      </c>
      <c r="E25" s="387"/>
      <c r="F25" s="387"/>
      <c r="G25" s="387"/>
      <c r="H25" s="387"/>
      <c r="I25" s="384" t="s">
        <v>31</v>
      </c>
      <c r="J25" s="393" t="s">
        <v>41</v>
      </c>
      <c r="K25" s="387"/>
      <c r="L25" s="390"/>
      <c r="S25" s="387"/>
      <c r="T25" s="387"/>
      <c r="U25" s="387"/>
      <c r="V25" s="387"/>
      <c r="W25" s="387"/>
      <c r="X25" s="387"/>
      <c r="Y25" s="387"/>
      <c r="Z25" s="387"/>
      <c r="AA25" s="387"/>
      <c r="AB25" s="387"/>
      <c r="AC25" s="387"/>
      <c r="AD25" s="387"/>
      <c r="AE25" s="387"/>
    </row>
    <row r="26" spans="1:31" s="391" customFormat="1" ht="18" customHeight="1">
      <c r="A26" s="387"/>
      <c r="B26" s="388"/>
      <c r="C26" s="387"/>
      <c r="D26" s="387"/>
      <c r="E26" s="393" t="s">
        <v>42</v>
      </c>
      <c r="F26" s="387"/>
      <c r="G26" s="387"/>
      <c r="H26" s="387"/>
      <c r="I26" s="384" t="s">
        <v>34</v>
      </c>
      <c r="J26" s="393" t="s">
        <v>43</v>
      </c>
      <c r="K26" s="387"/>
      <c r="L26" s="390"/>
      <c r="S26" s="387"/>
      <c r="T26" s="387"/>
      <c r="U26" s="387"/>
      <c r="V26" s="387"/>
      <c r="W26" s="387"/>
      <c r="X26" s="387"/>
      <c r="Y26" s="387"/>
      <c r="Z26" s="387"/>
      <c r="AA26" s="387"/>
      <c r="AB26" s="387"/>
      <c r="AC26" s="387"/>
      <c r="AD26" s="387"/>
      <c r="AE26" s="387"/>
    </row>
    <row r="27" spans="1:31" s="391" customFormat="1" ht="6.95" customHeight="1">
      <c r="A27" s="387"/>
      <c r="B27" s="388"/>
      <c r="C27" s="387"/>
      <c r="D27" s="387"/>
      <c r="E27" s="387"/>
      <c r="F27" s="387"/>
      <c r="G27" s="387"/>
      <c r="H27" s="387"/>
      <c r="I27" s="387"/>
      <c r="J27" s="387"/>
      <c r="K27" s="387"/>
      <c r="L27" s="390"/>
      <c r="S27" s="387"/>
      <c r="T27" s="387"/>
      <c r="U27" s="387"/>
      <c r="V27" s="387"/>
      <c r="W27" s="387"/>
      <c r="X27" s="387"/>
      <c r="Y27" s="387"/>
      <c r="Z27" s="387"/>
      <c r="AA27" s="387"/>
      <c r="AB27" s="387"/>
      <c r="AC27" s="387"/>
      <c r="AD27" s="387"/>
      <c r="AE27" s="387"/>
    </row>
    <row r="28" spans="1:31" s="391" customFormat="1" ht="12" customHeight="1">
      <c r="A28" s="387"/>
      <c r="B28" s="388"/>
      <c r="C28" s="387"/>
      <c r="D28" s="384" t="s">
        <v>44</v>
      </c>
      <c r="E28" s="387"/>
      <c r="F28" s="387"/>
      <c r="G28" s="387"/>
      <c r="H28" s="387"/>
      <c r="I28" s="387"/>
      <c r="J28" s="387"/>
      <c r="K28" s="387"/>
      <c r="L28" s="390"/>
      <c r="S28" s="387"/>
      <c r="T28" s="387"/>
      <c r="U28" s="387"/>
      <c r="V28" s="387"/>
      <c r="W28" s="387"/>
      <c r="X28" s="387"/>
      <c r="Y28" s="387"/>
      <c r="Z28" s="387"/>
      <c r="AA28" s="387"/>
      <c r="AB28" s="387"/>
      <c r="AC28" s="387"/>
      <c r="AD28" s="387"/>
      <c r="AE28" s="387"/>
    </row>
    <row r="29" spans="1:31" s="402" customFormat="1" ht="16.5" customHeight="1">
      <c r="A29" s="398"/>
      <c r="B29" s="399"/>
      <c r="C29" s="398"/>
      <c r="D29" s="398"/>
      <c r="E29" s="400" t="s">
        <v>79</v>
      </c>
      <c r="F29" s="400"/>
      <c r="G29" s="400"/>
      <c r="H29" s="400"/>
      <c r="I29" s="398"/>
      <c r="J29" s="398"/>
      <c r="K29" s="398"/>
      <c r="L29" s="401"/>
      <c r="S29" s="398"/>
      <c r="T29" s="398"/>
      <c r="U29" s="398"/>
      <c r="V29" s="398"/>
      <c r="W29" s="398"/>
      <c r="X29" s="398"/>
      <c r="Y29" s="398"/>
      <c r="Z29" s="398"/>
      <c r="AA29" s="398"/>
      <c r="AB29" s="398"/>
      <c r="AC29" s="398"/>
      <c r="AD29" s="398"/>
      <c r="AE29" s="398"/>
    </row>
    <row r="30" spans="1:31" s="391" customFormat="1" ht="6.95" customHeight="1">
      <c r="A30" s="387"/>
      <c r="B30" s="388"/>
      <c r="C30" s="387"/>
      <c r="D30" s="387"/>
      <c r="E30" s="387"/>
      <c r="F30" s="387"/>
      <c r="G30" s="387"/>
      <c r="H30" s="387"/>
      <c r="I30" s="387"/>
      <c r="J30" s="387"/>
      <c r="K30" s="387"/>
      <c r="L30" s="390"/>
      <c r="S30" s="387"/>
      <c r="T30" s="387"/>
      <c r="U30" s="387"/>
      <c r="V30" s="387"/>
      <c r="W30" s="387"/>
      <c r="X30" s="387"/>
      <c r="Y30" s="387"/>
      <c r="Z30" s="387"/>
      <c r="AA30" s="387"/>
      <c r="AB30" s="387"/>
      <c r="AC30" s="387"/>
      <c r="AD30" s="387"/>
      <c r="AE30" s="387"/>
    </row>
    <row r="31" spans="1:31" s="391" customFormat="1" ht="6.95" customHeight="1">
      <c r="A31" s="387"/>
      <c r="B31" s="388"/>
      <c r="C31" s="387"/>
      <c r="D31" s="403"/>
      <c r="E31" s="403"/>
      <c r="F31" s="403"/>
      <c r="G31" s="403"/>
      <c r="H31" s="403"/>
      <c r="I31" s="403"/>
      <c r="J31" s="403"/>
      <c r="K31" s="403"/>
      <c r="L31" s="390"/>
      <c r="S31" s="387"/>
      <c r="T31" s="387"/>
      <c r="U31" s="387"/>
      <c r="V31" s="387"/>
      <c r="W31" s="387"/>
      <c r="X31" s="387"/>
      <c r="Y31" s="387"/>
      <c r="Z31" s="387"/>
      <c r="AA31" s="387"/>
      <c r="AB31" s="387"/>
      <c r="AC31" s="387"/>
      <c r="AD31" s="387"/>
      <c r="AE31" s="387"/>
    </row>
    <row r="32" spans="1:31" s="391" customFormat="1" ht="25.35" customHeight="1">
      <c r="A32" s="387"/>
      <c r="B32" s="388"/>
      <c r="C32" s="387"/>
      <c r="D32" s="404" t="s">
        <v>46</v>
      </c>
      <c r="E32" s="387"/>
      <c r="F32" s="387"/>
      <c r="G32" s="387"/>
      <c r="H32" s="387"/>
      <c r="I32" s="387"/>
      <c r="J32" s="405">
        <f>ROUND(J115, 2)</f>
        <v>0</v>
      </c>
      <c r="K32" s="387"/>
      <c r="L32" s="390"/>
      <c r="S32" s="387"/>
      <c r="T32" s="387"/>
      <c r="U32" s="387"/>
      <c r="V32" s="387"/>
      <c r="W32" s="387"/>
      <c r="X32" s="387"/>
      <c r="Y32" s="387"/>
      <c r="Z32" s="387"/>
      <c r="AA32" s="387"/>
      <c r="AB32" s="387"/>
      <c r="AC32" s="387"/>
      <c r="AD32" s="387"/>
      <c r="AE32" s="387"/>
    </row>
    <row r="33" spans="1:31" s="391" customFormat="1" ht="6.95" customHeight="1">
      <c r="A33" s="387"/>
      <c r="B33" s="388"/>
      <c r="C33" s="387"/>
      <c r="D33" s="403"/>
      <c r="E33" s="403"/>
      <c r="F33" s="403"/>
      <c r="G33" s="403"/>
      <c r="H33" s="403"/>
      <c r="I33" s="403"/>
      <c r="J33" s="403"/>
      <c r="K33" s="403"/>
      <c r="L33" s="390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7"/>
      <c r="AE33" s="387"/>
    </row>
    <row r="34" spans="1:31" s="391" customFormat="1" ht="14.45" customHeight="1">
      <c r="A34" s="387"/>
      <c r="B34" s="388"/>
      <c r="C34" s="387"/>
      <c r="D34" s="387"/>
      <c r="E34" s="387"/>
      <c r="F34" s="406" t="s">
        <v>48</v>
      </c>
      <c r="G34" s="387"/>
      <c r="H34" s="387"/>
      <c r="I34" s="406" t="s">
        <v>47</v>
      </c>
      <c r="J34" s="406" t="s">
        <v>49</v>
      </c>
      <c r="K34" s="387"/>
      <c r="L34" s="390"/>
      <c r="S34" s="387"/>
      <c r="T34" s="387"/>
      <c r="U34" s="387"/>
      <c r="V34" s="387"/>
      <c r="W34" s="387"/>
      <c r="X34" s="387"/>
      <c r="Y34" s="387"/>
      <c r="Z34" s="387"/>
      <c r="AA34" s="387"/>
      <c r="AB34" s="387"/>
      <c r="AC34" s="387"/>
      <c r="AD34" s="387"/>
      <c r="AE34" s="387"/>
    </row>
    <row r="35" spans="1:31" s="391" customFormat="1" ht="14.45" customHeight="1">
      <c r="A35" s="387"/>
      <c r="B35" s="388"/>
      <c r="C35" s="387"/>
      <c r="D35" s="407" t="s">
        <v>50</v>
      </c>
      <c r="E35" s="384" t="s">
        <v>51</v>
      </c>
      <c r="F35" s="408">
        <f>ROUND((SUM(BE115:BE845)),  2)</f>
        <v>0</v>
      </c>
      <c r="G35" s="387"/>
      <c r="H35" s="387"/>
      <c r="I35" s="409">
        <v>0.21</v>
      </c>
      <c r="J35" s="408">
        <f>ROUND(((SUM(BE115:BE845))*I35),  2)</f>
        <v>0</v>
      </c>
      <c r="K35" s="387"/>
      <c r="L35" s="390"/>
      <c r="S35" s="387"/>
      <c r="T35" s="387"/>
      <c r="U35" s="387"/>
      <c r="V35" s="387"/>
      <c r="W35" s="387"/>
      <c r="X35" s="387"/>
      <c r="Y35" s="387"/>
      <c r="Z35" s="387"/>
      <c r="AA35" s="387"/>
      <c r="AB35" s="387"/>
      <c r="AC35" s="387"/>
      <c r="AD35" s="387"/>
      <c r="AE35" s="387"/>
    </row>
    <row r="36" spans="1:31" s="391" customFormat="1" ht="14.45" customHeight="1">
      <c r="A36" s="387"/>
      <c r="B36" s="388"/>
      <c r="C36" s="387"/>
      <c r="D36" s="387"/>
      <c r="E36" s="384" t="s">
        <v>52</v>
      </c>
      <c r="F36" s="408">
        <f>ROUND((SUM(BF115:BF845)),  2)</f>
        <v>0</v>
      </c>
      <c r="G36" s="387"/>
      <c r="H36" s="387"/>
      <c r="I36" s="409">
        <v>0.15</v>
      </c>
      <c r="J36" s="408">
        <f>ROUND(((SUM(BF115:BF845))*I36),  2)</f>
        <v>0</v>
      </c>
      <c r="K36" s="387"/>
      <c r="L36" s="390"/>
      <c r="S36" s="387"/>
      <c r="T36" s="387"/>
      <c r="U36" s="387"/>
      <c r="V36" s="387"/>
      <c r="W36" s="387"/>
      <c r="X36" s="387"/>
      <c r="Y36" s="387"/>
      <c r="Z36" s="387"/>
      <c r="AA36" s="387"/>
      <c r="AB36" s="387"/>
      <c r="AC36" s="387"/>
      <c r="AD36" s="387"/>
      <c r="AE36" s="387"/>
    </row>
    <row r="37" spans="1:31" s="391" customFormat="1" ht="14.45" hidden="1" customHeight="1">
      <c r="A37" s="387"/>
      <c r="B37" s="388"/>
      <c r="C37" s="387"/>
      <c r="D37" s="387"/>
      <c r="E37" s="384" t="s">
        <v>53</v>
      </c>
      <c r="F37" s="408">
        <f>ROUND((SUM(BG115:BG845)),  2)</f>
        <v>0</v>
      </c>
      <c r="G37" s="387"/>
      <c r="H37" s="387"/>
      <c r="I37" s="409">
        <v>0.21</v>
      </c>
      <c r="J37" s="408">
        <f>0</f>
        <v>0</v>
      </c>
      <c r="K37" s="387"/>
      <c r="L37" s="390"/>
      <c r="S37" s="387"/>
      <c r="T37" s="387"/>
      <c r="U37" s="387"/>
      <c r="V37" s="387"/>
      <c r="W37" s="387"/>
      <c r="X37" s="387"/>
      <c r="Y37" s="387"/>
      <c r="Z37" s="387"/>
      <c r="AA37" s="387"/>
      <c r="AB37" s="387"/>
      <c r="AC37" s="387"/>
      <c r="AD37" s="387"/>
      <c r="AE37" s="387"/>
    </row>
    <row r="38" spans="1:31" s="391" customFormat="1" ht="14.45" hidden="1" customHeight="1">
      <c r="A38" s="387"/>
      <c r="B38" s="388"/>
      <c r="C38" s="387"/>
      <c r="D38" s="387"/>
      <c r="E38" s="384" t="s">
        <v>54</v>
      </c>
      <c r="F38" s="408">
        <f>ROUND((SUM(BH115:BH845)),  2)</f>
        <v>0</v>
      </c>
      <c r="G38" s="387"/>
      <c r="H38" s="387"/>
      <c r="I38" s="409">
        <v>0.15</v>
      </c>
      <c r="J38" s="408">
        <f>0</f>
        <v>0</v>
      </c>
      <c r="K38" s="387"/>
      <c r="L38" s="390"/>
      <c r="S38" s="387"/>
      <c r="T38" s="387"/>
      <c r="U38" s="387"/>
      <c r="V38" s="387"/>
      <c r="W38" s="387"/>
      <c r="X38" s="387"/>
      <c r="Y38" s="387"/>
      <c r="Z38" s="387"/>
      <c r="AA38" s="387"/>
      <c r="AB38" s="387"/>
      <c r="AC38" s="387"/>
      <c r="AD38" s="387"/>
      <c r="AE38" s="387"/>
    </row>
    <row r="39" spans="1:31" s="391" customFormat="1" ht="14.45" hidden="1" customHeight="1">
      <c r="A39" s="387"/>
      <c r="B39" s="388"/>
      <c r="C39" s="387"/>
      <c r="D39" s="387"/>
      <c r="E39" s="384" t="s">
        <v>55</v>
      </c>
      <c r="F39" s="408">
        <f>ROUND((SUM(BI115:BI845)),  2)</f>
        <v>0</v>
      </c>
      <c r="G39" s="387"/>
      <c r="H39" s="387"/>
      <c r="I39" s="409">
        <v>0</v>
      </c>
      <c r="J39" s="408">
        <f>0</f>
        <v>0</v>
      </c>
      <c r="K39" s="387"/>
      <c r="L39" s="390"/>
      <c r="S39" s="387"/>
      <c r="T39" s="387"/>
      <c r="U39" s="387"/>
      <c r="V39" s="387"/>
      <c r="W39" s="387"/>
      <c r="X39" s="387"/>
      <c r="Y39" s="387"/>
      <c r="Z39" s="387"/>
      <c r="AA39" s="387"/>
      <c r="AB39" s="387"/>
      <c r="AC39" s="387"/>
      <c r="AD39" s="387"/>
      <c r="AE39" s="387"/>
    </row>
    <row r="40" spans="1:31" s="391" customFormat="1" ht="6.95" customHeight="1">
      <c r="A40" s="387"/>
      <c r="B40" s="388"/>
      <c r="C40" s="387"/>
      <c r="D40" s="387"/>
      <c r="E40" s="387"/>
      <c r="F40" s="387"/>
      <c r="G40" s="387"/>
      <c r="H40" s="387"/>
      <c r="I40" s="387"/>
      <c r="J40" s="387"/>
      <c r="K40" s="387"/>
      <c r="L40" s="390"/>
      <c r="S40" s="387"/>
      <c r="T40" s="387"/>
      <c r="U40" s="387"/>
      <c r="V40" s="387"/>
      <c r="W40" s="387"/>
      <c r="X40" s="387"/>
      <c r="Y40" s="387"/>
      <c r="Z40" s="387"/>
      <c r="AA40" s="387"/>
      <c r="AB40" s="387"/>
      <c r="AC40" s="387"/>
      <c r="AD40" s="387"/>
      <c r="AE40" s="387"/>
    </row>
    <row r="41" spans="1:31" s="391" customFormat="1" ht="25.35" customHeight="1">
      <c r="A41" s="387"/>
      <c r="B41" s="388"/>
      <c r="C41" s="410"/>
      <c r="D41" s="411" t="s">
        <v>56</v>
      </c>
      <c r="E41" s="412"/>
      <c r="F41" s="412"/>
      <c r="G41" s="413" t="s">
        <v>57</v>
      </c>
      <c r="H41" s="414" t="s">
        <v>58</v>
      </c>
      <c r="I41" s="412"/>
      <c r="J41" s="415">
        <f>SUM(J32:J39)</f>
        <v>0</v>
      </c>
      <c r="K41" s="416"/>
      <c r="L41" s="390"/>
      <c r="S41" s="387"/>
      <c r="T41" s="387"/>
      <c r="U41" s="387"/>
      <c r="V41" s="387"/>
      <c r="W41" s="387"/>
      <c r="X41" s="387"/>
      <c r="Y41" s="387"/>
      <c r="Z41" s="387"/>
      <c r="AA41" s="387"/>
      <c r="AB41" s="387"/>
      <c r="AC41" s="387"/>
      <c r="AD41" s="387"/>
      <c r="AE41" s="387"/>
    </row>
    <row r="42" spans="1:31" s="391" customFormat="1" ht="14.45" customHeight="1">
      <c r="A42" s="387"/>
      <c r="B42" s="417"/>
      <c r="C42" s="418"/>
      <c r="D42" s="418"/>
      <c r="E42" s="418"/>
      <c r="F42" s="418"/>
      <c r="G42" s="418"/>
      <c r="H42" s="418"/>
      <c r="I42" s="418"/>
      <c r="J42" s="418"/>
      <c r="K42" s="418"/>
      <c r="L42" s="390"/>
      <c r="S42" s="387"/>
      <c r="T42" s="387"/>
      <c r="U42" s="387"/>
      <c r="V42" s="387"/>
      <c r="W42" s="387"/>
      <c r="X42" s="387"/>
      <c r="Y42" s="387"/>
      <c r="Z42" s="387"/>
      <c r="AA42" s="387"/>
      <c r="AB42" s="387"/>
      <c r="AC42" s="387"/>
      <c r="AD42" s="387"/>
      <c r="AE42" s="387"/>
    </row>
    <row r="46" spans="1:31" s="391" customFormat="1" ht="6.95" customHeight="1">
      <c r="A46" s="387"/>
      <c r="B46" s="419"/>
      <c r="C46" s="420"/>
      <c r="D46" s="420"/>
      <c r="E46" s="420"/>
      <c r="F46" s="420"/>
      <c r="G46" s="420"/>
      <c r="H46" s="420"/>
      <c r="I46" s="420"/>
      <c r="J46" s="420"/>
      <c r="K46" s="420"/>
      <c r="L46" s="390"/>
      <c r="S46" s="387"/>
      <c r="T46" s="387"/>
      <c r="U46" s="387"/>
      <c r="V46" s="387"/>
      <c r="W46" s="387"/>
      <c r="X46" s="387"/>
      <c r="Y46" s="387"/>
      <c r="Z46" s="387"/>
      <c r="AA46" s="387"/>
      <c r="AB46" s="387"/>
      <c r="AC46" s="387"/>
      <c r="AD46" s="387"/>
      <c r="AE46" s="387"/>
    </row>
    <row r="47" spans="1:31" s="391" customFormat="1" ht="24.95" customHeight="1">
      <c r="A47" s="387"/>
      <c r="B47" s="388"/>
      <c r="C47" s="382" t="s">
        <v>116</v>
      </c>
      <c r="D47" s="387"/>
      <c r="E47" s="387"/>
      <c r="F47" s="387"/>
      <c r="G47" s="387"/>
      <c r="H47" s="387"/>
      <c r="I47" s="387"/>
      <c r="J47" s="387"/>
      <c r="K47" s="387"/>
      <c r="L47" s="390"/>
      <c r="S47" s="387"/>
      <c r="T47" s="387"/>
      <c r="U47" s="387"/>
      <c r="V47" s="387"/>
      <c r="W47" s="387"/>
      <c r="X47" s="387"/>
      <c r="Y47" s="387"/>
      <c r="Z47" s="387"/>
      <c r="AA47" s="387"/>
      <c r="AB47" s="387"/>
      <c r="AC47" s="387"/>
      <c r="AD47" s="387"/>
      <c r="AE47" s="387"/>
    </row>
    <row r="48" spans="1:31" s="391" customFormat="1" ht="6.95" customHeight="1">
      <c r="A48" s="387"/>
      <c r="B48" s="388"/>
      <c r="C48" s="387"/>
      <c r="D48" s="387"/>
      <c r="E48" s="387"/>
      <c r="F48" s="387"/>
      <c r="G48" s="387"/>
      <c r="H48" s="387"/>
      <c r="I48" s="387"/>
      <c r="J48" s="387"/>
      <c r="K48" s="387"/>
      <c r="L48" s="390"/>
      <c r="S48" s="387"/>
      <c r="T48" s="387"/>
      <c r="U48" s="387"/>
      <c r="V48" s="387"/>
      <c r="W48" s="387"/>
      <c r="X48" s="387"/>
      <c r="Y48" s="387"/>
      <c r="Z48" s="387"/>
      <c r="AA48" s="387"/>
      <c r="AB48" s="387"/>
      <c r="AC48" s="387"/>
      <c r="AD48" s="387"/>
      <c r="AE48" s="387"/>
    </row>
    <row r="49" spans="1:47" s="391" customFormat="1" ht="12" customHeight="1">
      <c r="A49" s="387"/>
      <c r="B49" s="388"/>
      <c r="C49" s="384" t="s">
        <v>16</v>
      </c>
      <c r="D49" s="387"/>
      <c r="E49" s="387"/>
      <c r="F49" s="387"/>
      <c r="G49" s="387"/>
      <c r="H49" s="387"/>
      <c r="I49" s="387"/>
      <c r="J49" s="387"/>
      <c r="K49" s="387"/>
      <c r="L49" s="390"/>
      <c r="S49" s="387"/>
      <c r="T49" s="387"/>
      <c r="U49" s="387"/>
      <c r="V49" s="387"/>
      <c r="W49" s="387"/>
      <c r="X49" s="387"/>
      <c r="Y49" s="387"/>
      <c r="Z49" s="387"/>
      <c r="AA49" s="387"/>
      <c r="AB49" s="387"/>
      <c r="AC49" s="387"/>
      <c r="AD49" s="387"/>
      <c r="AE49" s="387"/>
    </row>
    <row r="50" spans="1:47" s="391" customFormat="1" ht="16.5" customHeight="1">
      <c r="A50" s="387"/>
      <c r="B50" s="388"/>
      <c r="C50" s="387"/>
      <c r="D50" s="387"/>
      <c r="E50" s="385" t="str">
        <f>E7</f>
        <v>Aquacentrum Teplice p.o. - venkovní úpravy</v>
      </c>
      <c r="F50" s="386"/>
      <c r="G50" s="386"/>
      <c r="H50" s="386"/>
      <c r="I50" s="387"/>
      <c r="J50" s="387"/>
      <c r="K50" s="387"/>
      <c r="L50" s="390"/>
      <c r="S50" s="387"/>
      <c r="T50" s="387"/>
      <c r="U50" s="387"/>
      <c r="V50" s="387"/>
      <c r="W50" s="387"/>
      <c r="X50" s="387"/>
      <c r="Y50" s="387"/>
      <c r="Z50" s="387"/>
      <c r="AA50" s="387"/>
      <c r="AB50" s="387"/>
      <c r="AC50" s="387"/>
      <c r="AD50" s="387"/>
      <c r="AE50" s="387"/>
    </row>
    <row r="51" spans="1:47" ht="12" customHeight="1">
      <c r="B51" s="381"/>
      <c r="C51" s="384" t="s">
        <v>112</v>
      </c>
      <c r="L51" s="381"/>
    </row>
    <row r="52" spans="1:47" s="391" customFormat="1" ht="16.5" customHeight="1">
      <c r="A52" s="387"/>
      <c r="B52" s="388"/>
      <c r="C52" s="387"/>
      <c r="D52" s="387"/>
      <c r="E52" s="385" t="s">
        <v>113</v>
      </c>
      <c r="F52" s="389"/>
      <c r="G52" s="389"/>
      <c r="H52" s="389"/>
      <c r="I52" s="387"/>
      <c r="J52" s="387"/>
      <c r="K52" s="387"/>
      <c r="L52" s="390"/>
      <c r="S52" s="387"/>
      <c r="T52" s="387"/>
      <c r="U52" s="387"/>
      <c r="V52" s="387"/>
      <c r="W52" s="387"/>
      <c r="X52" s="387"/>
      <c r="Y52" s="387"/>
      <c r="Z52" s="387"/>
      <c r="AA52" s="387"/>
      <c r="AB52" s="387"/>
      <c r="AC52" s="387"/>
      <c r="AD52" s="387"/>
      <c r="AE52" s="387"/>
    </row>
    <row r="53" spans="1:47" s="391" customFormat="1" ht="12" customHeight="1">
      <c r="A53" s="387"/>
      <c r="B53" s="388"/>
      <c r="C53" s="384" t="s">
        <v>114</v>
      </c>
      <c r="D53" s="387"/>
      <c r="E53" s="387"/>
      <c r="F53" s="387"/>
      <c r="G53" s="387"/>
      <c r="H53" s="387"/>
      <c r="I53" s="387"/>
      <c r="J53" s="387"/>
      <c r="K53" s="387"/>
      <c r="L53" s="390"/>
      <c r="S53" s="387"/>
      <c r="T53" s="387"/>
      <c r="U53" s="387"/>
      <c r="V53" s="387"/>
      <c r="W53" s="387"/>
      <c r="X53" s="387"/>
      <c r="Y53" s="387"/>
      <c r="Z53" s="387"/>
      <c r="AA53" s="387"/>
      <c r="AB53" s="387"/>
      <c r="AC53" s="387"/>
      <c r="AD53" s="387"/>
      <c r="AE53" s="387"/>
    </row>
    <row r="54" spans="1:47" s="391" customFormat="1" ht="16.5" customHeight="1">
      <c r="A54" s="387"/>
      <c r="B54" s="388"/>
      <c r="C54" s="387"/>
      <c r="D54" s="387"/>
      <c r="E54" s="392" t="str">
        <f>E11</f>
        <v>SO 102 09 - Technologie a sociální zázemí</v>
      </c>
      <c r="F54" s="389"/>
      <c r="G54" s="389"/>
      <c r="H54" s="389"/>
      <c r="I54" s="387"/>
      <c r="J54" s="387"/>
      <c r="K54" s="387"/>
      <c r="L54" s="390"/>
      <c r="S54" s="387"/>
      <c r="T54" s="387"/>
      <c r="U54" s="387"/>
      <c r="V54" s="387"/>
      <c r="W54" s="387"/>
      <c r="X54" s="387"/>
      <c r="Y54" s="387"/>
      <c r="Z54" s="387"/>
      <c r="AA54" s="387"/>
      <c r="AB54" s="387"/>
      <c r="AC54" s="387"/>
      <c r="AD54" s="387"/>
      <c r="AE54" s="387"/>
    </row>
    <row r="55" spans="1:47" s="391" customFormat="1" ht="6.95" customHeight="1">
      <c r="A55" s="387"/>
      <c r="B55" s="388"/>
      <c r="C55" s="387"/>
      <c r="D55" s="387"/>
      <c r="E55" s="387"/>
      <c r="F55" s="387"/>
      <c r="G55" s="387"/>
      <c r="H55" s="387"/>
      <c r="I55" s="387"/>
      <c r="J55" s="387"/>
      <c r="K55" s="387"/>
      <c r="L55" s="390"/>
      <c r="S55" s="387"/>
      <c r="T55" s="387"/>
      <c r="U55" s="387"/>
      <c r="V55" s="387"/>
      <c r="W55" s="387"/>
      <c r="X55" s="387"/>
      <c r="Y55" s="387"/>
      <c r="Z55" s="387"/>
      <c r="AA55" s="387"/>
      <c r="AB55" s="387"/>
      <c r="AC55" s="387"/>
      <c r="AD55" s="387"/>
      <c r="AE55" s="387"/>
    </row>
    <row r="56" spans="1:47" s="391" customFormat="1" ht="12" customHeight="1">
      <c r="A56" s="387"/>
      <c r="B56" s="388"/>
      <c r="C56" s="384" t="s">
        <v>22</v>
      </c>
      <c r="D56" s="387"/>
      <c r="E56" s="387"/>
      <c r="F56" s="393" t="str">
        <f>F14</f>
        <v>Teplice</v>
      </c>
      <c r="G56" s="387"/>
      <c r="H56" s="387"/>
      <c r="I56" s="384" t="s">
        <v>24</v>
      </c>
      <c r="J56" s="394" t="str">
        <f>IF(J14="","",J14)</f>
        <v>13. 12. 2021</v>
      </c>
      <c r="K56" s="387"/>
      <c r="L56" s="390"/>
      <c r="S56" s="387"/>
      <c r="T56" s="387"/>
      <c r="U56" s="387"/>
      <c r="V56" s="387"/>
      <c r="W56" s="387"/>
      <c r="X56" s="387"/>
      <c r="Y56" s="387"/>
      <c r="Z56" s="387"/>
      <c r="AA56" s="387"/>
      <c r="AB56" s="387"/>
      <c r="AC56" s="387"/>
      <c r="AD56" s="387"/>
      <c r="AE56" s="387"/>
    </row>
    <row r="57" spans="1:47" s="391" customFormat="1" ht="6.95" customHeight="1">
      <c r="A57" s="387"/>
      <c r="B57" s="388"/>
      <c r="C57" s="387"/>
      <c r="D57" s="387"/>
      <c r="E57" s="387"/>
      <c r="F57" s="387"/>
      <c r="G57" s="387"/>
      <c r="H57" s="387"/>
      <c r="I57" s="387"/>
      <c r="J57" s="387"/>
      <c r="K57" s="387"/>
      <c r="L57" s="390"/>
      <c r="S57" s="387"/>
      <c r="T57" s="387"/>
      <c r="U57" s="387"/>
      <c r="V57" s="387"/>
      <c r="W57" s="387"/>
      <c r="X57" s="387"/>
      <c r="Y57" s="387"/>
      <c r="Z57" s="387"/>
      <c r="AA57" s="387"/>
      <c r="AB57" s="387"/>
      <c r="AC57" s="387"/>
      <c r="AD57" s="387"/>
      <c r="AE57" s="387"/>
    </row>
    <row r="58" spans="1:47" s="391" customFormat="1" ht="25.7" customHeight="1">
      <c r="A58" s="387"/>
      <c r="B58" s="388"/>
      <c r="C58" s="384" t="s">
        <v>30</v>
      </c>
      <c r="D58" s="387"/>
      <c r="E58" s="387"/>
      <c r="F58" s="393" t="str">
        <f>E17</f>
        <v>PS projekty s.r.o., Revoluční 5, Teplice</v>
      </c>
      <c r="G58" s="387"/>
      <c r="H58" s="387"/>
      <c r="I58" s="384" t="s">
        <v>38</v>
      </c>
      <c r="J58" s="421" t="str">
        <f>E23</f>
        <v>PS projekty s.r.o., Revoluční 5, Teplice</v>
      </c>
      <c r="K58" s="387"/>
      <c r="L58" s="390"/>
      <c r="S58" s="387"/>
      <c r="T58" s="387"/>
      <c r="U58" s="387"/>
      <c r="V58" s="387"/>
      <c r="W58" s="387"/>
      <c r="X58" s="387"/>
      <c r="Y58" s="387"/>
      <c r="Z58" s="387"/>
      <c r="AA58" s="387"/>
      <c r="AB58" s="387"/>
      <c r="AC58" s="387"/>
      <c r="AD58" s="387"/>
      <c r="AE58" s="387"/>
    </row>
    <row r="59" spans="1:47" s="391" customFormat="1" ht="40.15" customHeight="1">
      <c r="A59" s="387"/>
      <c r="B59" s="388"/>
      <c r="C59" s="384" t="s">
        <v>36</v>
      </c>
      <c r="D59" s="387"/>
      <c r="E59" s="387"/>
      <c r="F59" s="393" t="str">
        <f>IF(E20="","",E20)</f>
        <v>Vyplň údaj</v>
      </c>
      <c r="G59" s="387"/>
      <c r="H59" s="387"/>
      <c r="I59" s="384" t="s">
        <v>40</v>
      </c>
      <c r="J59" s="421" t="str">
        <f>E26</f>
        <v>STAVINVEST KMS s.r.o., Studentská 285/22, Bílina</v>
      </c>
      <c r="K59" s="387"/>
      <c r="L59" s="390"/>
      <c r="S59" s="387"/>
      <c r="T59" s="387"/>
      <c r="U59" s="387"/>
      <c r="V59" s="387"/>
      <c r="W59" s="387"/>
      <c r="X59" s="387"/>
      <c r="Y59" s="387"/>
      <c r="Z59" s="387"/>
      <c r="AA59" s="387"/>
      <c r="AB59" s="387"/>
      <c r="AC59" s="387"/>
      <c r="AD59" s="387"/>
      <c r="AE59" s="387"/>
    </row>
    <row r="60" spans="1:47" s="391" customFormat="1" ht="10.35" customHeight="1">
      <c r="A60" s="387"/>
      <c r="B60" s="388"/>
      <c r="C60" s="387"/>
      <c r="D60" s="387"/>
      <c r="E60" s="387"/>
      <c r="F60" s="387"/>
      <c r="G60" s="387"/>
      <c r="H60" s="387"/>
      <c r="I60" s="387"/>
      <c r="J60" s="387"/>
      <c r="K60" s="387"/>
      <c r="L60" s="390"/>
      <c r="S60" s="387"/>
      <c r="T60" s="387"/>
      <c r="U60" s="387"/>
      <c r="V60" s="387"/>
      <c r="W60" s="387"/>
      <c r="X60" s="387"/>
      <c r="Y60" s="387"/>
      <c r="Z60" s="387"/>
      <c r="AA60" s="387"/>
      <c r="AB60" s="387"/>
      <c r="AC60" s="387"/>
      <c r="AD60" s="387"/>
      <c r="AE60" s="387"/>
    </row>
    <row r="61" spans="1:47" s="391" customFormat="1" ht="29.25" customHeight="1">
      <c r="A61" s="387"/>
      <c r="B61" s="388"/>
      <c r="C61" s="422" t="s">
        <v>117</v>
      </c>
      <c r="D61" s="410"/>
      <c r="E61" s="410"/>
      <c r="F61" s="410"/>
      <c r="G61" s="410"/>
      <c r="H61" s="410"/>
      <c r="I61" s="410"/>
      <c r="J61" s="423" t="s">
        <v>118</v>
      </c>
      <c r="K61" s="410"/>
      <c r="L61" s="390"/>
      <c r="S61" s="387"/>
      <c r="T61" s="387"/>
      <c r="U61" s="387"/>
      <c r="V61" s="387"/>
      <c r="W61" s="387"/>
      <c r="X61" s="387"/>
      <c r="Y61" s="387"/>
      <c r="Z61" s="387"/>
      <c r="AA61" s="387"/>
      <c r="AB61" s="387"/>
      <c r="AC61" s="387"/>
      <c r="AD61" s="387"/>
      <c r="AE61" s="387"/>
    </row>
    <row r="62" spans="1:47" s="391" customFormat="1" ht="10.35" customHeight="1">
      <c r="A62" s="387"/>
      <c r="B62" s="388"/>
      <c r="C62" s="387"/>
      <c r="D62" s="387"/>
      <c r="E62" s="387"/>
      <c r="F62" s="387"/>
      <c r="G62" s="387"/>
      <c r="H62" s="387"/>
      <c r="I62" s="387"/>
      <c r="J62" s="387"/>
      <c r="K62" s="387"/>
      <c r="L62" s="390"/>
      <c r="S62" s="387"/>
      <c r="T62" s="387"/>
      <c r="U62" s="387"/>
      <c r="V62" s="387"/>
      <c r="W62" s="387"/>
      <c r="X62" s="387"/>
      <c r="Y62" s="387"/>
      <c r="Z62" s="387"/>
      <c r="AA62" s="387"/>
      <c r="AB62" s="387"/>
      <c r="AC62" s="387"/>
      <c r="AD62" s="387"/>
      <c r="AE62" s="387"/>
    </row>
    <row r="63" spans="1:47" s="391" customFormat="1" ht="22.9" customHeight="1">
      <c r="A63" s="387"/>
      <c r="B63" s="388"/>
      <c r="C63" s="424" t="s">
        <v>78</v>
      </c>
      <c r="D63" s="387"/>
      <c r="E63" s="387"/>
      <c r="F63" s="387"/>
      <c r="G63" s="387"/>
      <c r="H63" s="387"/>
      <c r="I63" s="387"/>
      <c r="J63" s="405">
        <f>J115</f>
        <v>0</v>
      </c>
      <c r="K63" s="387"/>
      <c r="L63" s="390"/>
      <c r="S63" s="387"/>
      <c r="T63" s="387"/>
      <c r="U63" s="387"/>
      <c r="V63" s="387"/>
      <c r="W63" s="387"/>
      <c r="X63" s="387"/>
      <c r="Y63" s="387"/>
      <c r="Z63" s="387"/>
      <c r="AA63" s="387"/>
      <c r="AB63" s="387"/>
      <c r="AC63" s="387"/>
      <c r="AD63" s="387"/>
      <c r="AE63" s="387"/>
      <c r="AU63" s="378" t="s">
        <v>119</v>
      </c>
    </row>
    <row r="64" spans="1:47" s="425" customFormat="1" ht="24.95" customHeight="1">
      <c r="B64" s="426"/>
      <c r="D64" s="427" t="s">
        <v>120</v>
      </c>
      <c r="E64" s="428"/>
      <c r="F64" s="428"/>
      <c r="G64" s="428"/>
      <c r="H64" s="428"/>
      <c r="I64" s="428"/>
      <c r="J64" s="429">
        <f>J116</f>
        <v>0</v>
      </c>
      <c r="L64" s="426"/>
    </row>
    <row r="65" spans="2:12" s="431" customFormat="1" ht="19.899999999999999" customHeight="1">
      <c r="B65" s="430"/>
      <c r="D65" s="432" t="s">
        <v>121</v>
      </c>
      <c r="E65" s="433"/>
      <c r="F65" s="433"/>
      <c r="G65" s="433"/>
      <c r="H65" s="433"/>
      <c r="I65" s="433"/>
      <c r="J65" s="434">
        <f>J117</f>
        <v>0</v>
      </c>
      <c r="L65" s="430"/>
    </row>
    <row r="66" spans="2:12" s="431" customFormat="1" ht="19.899999999999999" customHeight="1">
      <c r="B66" s="430"/>
      <c r="D66" s="432" t="s">
        <v>122</v>
      </c>
      <c r="E66" s="433"/>
      <c r="F66" s="433"/>
      <c r="G66" s="433"/>
      <c r="H66" s="433"/>
      <c r="I66" s="433"/>
      <c r="J66" s="434">
        <f>J129</f>
        <v>0</v>
      </c>
      <c r="L66" s="430"/>
    </row>
    <row r="67" spans="2:12" s="431" customFormat="1" ht="19.899999999999999" customHeight="1">
      <c r="B67" s="430"/>
      <c r="D67" s="432" t="s">
        <v>123</v>
      </c>
      <c r="E67" s="433"/>
      <c r="F67" s="433"/>
      <c r="G67" s="433"/>
      <c r="H67" s="433"/>
      <c r="I67" s="433"/>
      <c r="J67" s="434">
        <f>J133</f>
        <v>0</v>
      </c>
      <c r="L67" s="430"/>
    </row>
    <row r="68" spans="2:12" s="431" customFormat="1" ht="19.899999999999999" customHeight="1">
      <c r="B68" s="430"/>
      <c r="D68" s="432" t="s">
        <v>124</v>
      </c>
      <c r="E68" s="433"/>
      <c r="F68" s="433"/>
      <c r="G68" s="433"/>
      <c r="H68" s="433"/>
      <c r="I68" s="433"/>
      <c r="J68" s="434">
        <f>J155</f>
        <v>0</v>
      </c>
      <c r="L68" s="430"/>
    </row>
    <row r="69" spans="2:12" s="431" customFormat="1" ht="19.899999999999999" customHeight="1">
      <c r="B69" s="430"/>
      <c r="D69" s="432" t="s">
        <v>125</v>
      </c>
      <c r="E69" s="433"/>
      <c r="F69" s="433"/>
      <c r="G69" s="433"/>
      <c r="H69" s="433"/>
      <c r="I69" s="433"/>
      <c r="J69" s="434">
        <f>J212</f>
        <v>0</v>
      </c>
      <c r="L69" s="430"/>
    </row>
    <row r="70" spans="2:12" s="431" customFormat="1" ht="19.899999999999999" customHeight="1">
      <c r="B70" s="430"/>
      <c r="D70" s="432" t="s">
        <v>126</v>
      </c>
      <c r="E70" s="433"/>
      <c r="F70" s="433"/>
      <c r="G70" s="433"/>
      <c r="H70" s="433"/>
      <c r="I70" s="433"/>
      <c r="J70" s="434">
        <f>J227</f>
        <v>0</v>
      </c>
      <c r="L70" s="430"/>
    </row>
    <row r="71" spans="2:12" s="431" customFormat="1" ht="19.899999999999999" customHeight="1">
      <c r="B71" s="430"/>
      <c r="D71" s="432" t="s">
        <v>127</v>
      </c>
      <c r="E71" s="433"/>
      <c r="F71" s="433"/>
      <c r="G71" s="433"/>
      <c r="H71" s="433"/>
      <c r="I71" s="433"/>
      <c r="J71" s="434">
        <f>J243</f>
        <v>0</v>
      </c>
      <c r="L71" s="430"/>
    </row>
    <row r="72" spans="2:12" s="431" customFormat="1" ht="19.899999999999999" customHeight="1">
      <c r="B72" s="430"/>
      <c r="D72" s="432" t="s">
        <v>128</v>
      </c>
      <c r="E72" s="433"/>
      <c r="F72" s="433"/>
      <c r="G72" s="433"/>
      <c r="H72" s="433"/>
      <c r="I72" s="433"/>
      <c r="J72" s="434">
        <f>J325</f>
        <v>0</v>
      </c>
      <c r="L72" s="430"/>
    </row>
    <row r="73" spans="2:12" s="431" customFormat="1" ht="19.899999999999999" customHeight="1">
      <c r="B73" s="430"/>
      <c r="D73" s="432" t="s">
        <v>129</v>
      </c>
      <c r="E73" s="433"/>
      <c r="F73" s="433"/>
      <c r="G73" s="433"/>
      <c r="H73" s="433"/>
      <c r="I73" s="433"/>
      <c r="J73" s="434">
        <f>J350</f>
        <v>0</v>
      </c>
      <c r="L73" s="430"/>
    </row>
    <row r="74" spans="2:12" s="425" customFormat="1" ht="24.95" customHeight="1">
      <c r="B74" s="426"/>
      <c r="D74" s="427" t="s">
        <v>130</v>
      </c>
      <c r="E74" s="428"/>
      <c r="F74" s="428"/>
      <c r="G74" s="428"/>
      <c r="H74" s="428"/>
      <c r="I74" s="428"/>
      <c r="J74" s="429">
        <f>J353</f>
        <v>0</v>
      </c>
      <c r="L74" s="426"/>
    </row>
    <row r="75" spans="2:12" s="431" customFormat="1" ht="19.899999999999999" customHeight="1">
      <c r="B75" s="430"/>
      <c r="D75" s="432" t="s">
        <v>131</v>
      </c>
      <c r="E75" s="433"/>
      <c r="F75" s="433"/>
      <c r="G75" s="433"/>
      <c r="H75" s="433"/>
      <c r="I75" s="433"/>
      <c r="J75" s="434">
        <f>J354</f>
        <v>0</v>
      </c>
      <c r="L75" s="430"/>
    </row>
    <row r="76" spans="2:12" s="431" customFormat="1" ht="19.899999999999999" customHeight="1">
      <c r="B76" s="430"/>
      <c r="D76" s="432" t="s">
        <v>132</v>
      </c>
      <c r="E76" s="433"/>
      <c r="F76" s="433"/>
      <c r="G76" s="433"/>
      <c r="H76" s="433"/>
      <c r="I76" s="433"/>
      <c r="J76" s="434">
        <f>J388</f>
        <v>0</v>
      </c>
      <c r="L76" s="430"/>
    </row>
    <row r="77" spans="2:12" s="431" customFormat="1" ht="19.899999999999999" customHeight="1">
      <c r="B77" s="430"/>
      <c r="D77" s="432" t="s">
        <v>133</v>
      </c>
      <c r="E77" s="433"/>
      <c r="F77" s="433"/>
      <c r="G77" s="433"/>
      <c r="H77" s="433"/>
      <c r="I77" s="433"/>
      <c r="J77" s="434">
        <f>J405</f>
        <v>0</v>
      </c>
      <c r="L77" s="430"/>
    </row>
    <row r="78" spans="2:12" s="431" customFormat="1" ht="19.899999999999999" customHeight="1">
      <c r="B78" s="430"/>
      <c r="D78" s="432" t="s">
        <v>134</v>
      </c>
      <c r="E78" s="433"/>
      <c r="F78" s="433"/>
      <c r="G78" s="433"/>
      <c r="H78" s="433"/>
      <c r="I78" s="433"/>
      <c r="J78" s="434">
        <f>J432</f>
        <v>0</v>
      </c>
      <c r="L78" s="430"/>
    </row>
    <row r="79" spans="2:12" s="431" customFormat="1" ht="19.899999999999999" customHeight="1">
      <c r="B79" s="430"/>
      <c r="D79" s="432" t="s">
        <v>135</v>
      </c>
      <c r="E79" s="433"/>
      <c r="F79" s="433"/>
      <c r="G79" s="433"/>
      <c r="H79" s="433"/>
      <c r="I79" s="433"/>
      <c r="J79" s="434">
        <f>J471</f>
        <v>0</v>
      </c>
      <c r="L79" s="430"/>
    </row>
    <row r="80" spans="2:12" s="431" customFormat="1" ht="19.899999999999999" customHeight="1">
      <c r="B80" s="430"/>
      <c r="D80" s="432" t="s">
        <v>136</v>
      </c>
      <c r="E80" s="433"/>
      <c r="F80" s="433"/>
      <c r="G80" s="433"/>
      <c r="H80" s="433"/>
      <c r="I80" s="433"/>
      <c r="J80" s="434">
        <f>J509</f>
        <v>0</v>
      </c>
      <c r="L80" s="430"/>
    </row>
    <row r="81" spans="1:31" s="431" customFormat="1" ht="19.899999999999999" customHeight="1">
      <c r="B81" s="430"/>
      <c r="D81" s="432" t="s">
        <v>137</v>
      </c>
      <c r="E81" s="433"/>
      <c r="F81" s="433"/>
      <c r="G81" s="433"/>
      <c r="H81" s="433"/>
      <c r="I81" s="433"/>
      <c r="J81" s="434">
        <f>J636</f>
        <v>0</v>
      </c>
      <c r="L81" s="430"/>
    </row>
    <row r="82" spans="1:31" s="431" customFormat="1" ht="19.899999999999999" customHeight="1">
      <c r="B82" s="430"/>
      <c r="D82" s="432" t="s">
        <v>138</v>
      </c>
      <c r="E82" s="433"/>
      <c r="F82" s="433"/>
      <c r="G82" s="433"/>
      <c r="H82" s="433"/>
      <c r="I82" s="433"/>
      <c r="J82" s="434">
        <f>J643</f>
        <v>0</v>
      </c>
      <c r="L82" s="430"/>
    </row>
    <row r="83" spans="1:31" s="431" customFormat="1" ht="19.899999999999999" customHeight="1">
      <c r="B83" s="430"/>
      <c r="D83" s="432" t="s">
        <v>139</v>
      </c>
      <c r="E83" s="433"/>
      <c r="F83" s="433"/>
      <c r="G83" s="433"/>
      <c r="H83" s="433"/>
      <c r="I83" s="433"/>
      <c r="J83" s="434">
        <f>J652</f>
        <v>0</v>
      </c>
      <c r="L83" s="430"/>
    </row>
    <row r="84" spans="1:31" s="431" customFormat="1" ht="19.899999999999999" customHeight="1">
      <c r="B84" s="430"/>
      <c r="D84" s="432" t="s">
        <v>140</v>
      </c>
      <c r="E84" s="433"/>
      <c r="F84" s="433"/>
      <c r="G84" s="433"/>
      <c r="H84" s="433"/>
      <c r="I84" s="433"/>
      <c r="J84" s="434">
        <f>J658</f>
        <v>0</v>
      </c>
      <c r="L84" s="430"/>
    </row>
    <row r="85" spans="1:31" s="431" customFormat="1" ht="19.899999999999999" customHeight="1">
      <c r="B85" s="430"/>
      <c r="D85" s="432" t="s">
        <v>141</v>
      </c>
      <c r="E85" s="433"/>
      <c r="F85" s="433"/>
      <c r="G85" s="433"/>
      <c r="H85" s="433"/>
      <c r="I85" s="433"/>
      <c r="J85" s="434">
        <f>J671</f>
        <v>0</v>
      </c>
      <c r="L85" s="430"/>
    </row>
    <row r="86" spans="1:31" s="431" customFormat="1" ht="19.899999999999999" customHeight="1">
      <c r="B86" s="430"/>
      <c r="D86" s="432" t="s">
        <v>142</v>
      </c>
      <c r="E86" s="433"/>
      <c r="F86" s="433"/>
      <c r="G86" s="433"/>
      <c r="H86" s="433"/>
      <c r="I86" s="433"/>
      <c r="J86" s="434">
        <f>J695</f>
        <v>0</v>
      </c>
      <c r="L86" s="430"/>
    </row>
    <row r="87" spans="1:31" s="431" customFormat="1" ht="19.899999999999999" customHeight="1">
      <c r="B87" s="430"/>
      <c r="D87" s="432" t="s">
        <v>143</v>
      </c>
      <c r="E87" s="433"/>
      <c r="F87" s="433"/>
      <c r="G87" s="433"/>
      <c r="H87" s="433"/>
      <c r="I87" s="433"/>
      <c r="J87" s="434">
        <f>J706</f>
        <v>0</v>
      </c>
      <c r="L87" s="430"/>
    </row>
    <row r="88" spans="1:31" s="431" customFormat="1" ht="19.899999999999999" customHeight="1">
      <c r="B88" s="430"/>
      <c r="D88" s="432" t="s">
        <v>144</v>
      </c>
      <c r="E88" s="433"/>
      <c r="F88" s="433"/>
      <c r="G88" s="433"/>
      <c r="H88" s="433"/>
      <c r="I88" s="433"/>
      <c r="J88" s="434">
        <f>J735</f>
        <v>0</v>
      </c>
      <c r="L88" s="430"/>
    </row>
    <row r="89" spans="1:31" s="431" customFormat="1" ht="19.899999999999999" customHeight="1">
      <c r="B89" s="430"/>
      <c r="D89" s="432" t="s">
        <v>145</v>
      </c>
      <c r="E89" s="433"/>
      <c r="F89" s="433"/>
      <c r="G89" s="433"/>
      <c r="H89" s="433"/>
      <c r="I89" s="433"/>
      <c r="J89" s="434">
        <f>J763</f>
        <v>0</v>
      </c>
      <c r="L89" s="430"/>
    </row>
    <row r="90" spans="1:31" s="431" customFormat="1" ht="19.899999999999999" customHeight="1">
      <c r="B90" s="430"/>
      <c r="D90" s="432" t="s">
        <v>146</v>
      </c>
      <c r="E90" s="433"/>
      <c r="F90" s="433"/>
      <c r="G90" s="433"/>
      <c r="H90" s="433"/>
      <c r="I90" s="433"/>
      <c r="J90" s="434">
        <f>J784</f>
        <v>0</v>
      </c>
      <c r="L90" s="430"/>
    </row>
    <row r="91" spans="1:31" s="431" customFormat="1" ht="19.899999999999999" customHeight="1">
      <c r="B91" s="430"/>
      <c r="D91" s="432" t="s">
        <v>147</v>
      </c>
      <c r="E91" s="433"/>
      <c r="F91" s="433"/>
      <c r="G91" s="433"/>
      <c r="H91" s="433"/>
      <c r="I91" s="433"/>
      <c r="J91" s="434">
        <f>J816</f>
        <v>0</v>
      </c>
      <c r="L91" s="430"/>
    </row>
    <row r="92" spans="1:31" s="431" customFormat="1" ht="19.899999999999999" customHeight="1">
      <c r="B92" s="430"/>
      <c r="D92" s="432" t="s">
        <v>148</v>
      </c>
      <c r="E92" s="433"/>
      <c r="F92" s="433"/>
      <c r="G92" s="433"/>
      <c r="H92" s="433"/>
      <c r="I92" s="433"/>
      <c r="J92" s="434">
        <f>J832</f>
        <v>0</v>
      </c>
      <c r="L92" s="430"/>
    </row>
    <row r="93" spans="1:31" s="425" customFormat="1" ht="24.95" customHeight="1">
      <c r="B93" s="426"/>
      <c r="D93" s="427" t="s">
        <v>149</v>
      </c>
      <c r="E93" s="428"/>
      <c r="F93" s="428"/>
      <c r="G93" s="428"/>
      <c r="H93" s="428"/>
      <c r="I93" s="428"/>
      <c r="J93" s="429">
        <f>J839</f>
        <v>0</v>
      </c>
      <c r="L93" s="426"/>
    </row>
    <row r="94" spans="1:31" s="391" customFormat="1" ht="21.75" customHeight="1">
      <c r="A94" s="387"/>
      <c r="B94" s="388"/>
      <c r="C94" s="387"/>
      <c r="D94" s="387"/>
      <c r="E94" s="387"/>
      <c r="F94" s="387"/>
      <c r="G94" s="387"/>
      <c r="H94" s="387"/>
      <c r="I94" s="387"/>
      <c r="J94" s="387"/>
      <c r="K94" s="387"/>
      <c r="L94" s="390"/>
      <c r="S94" s="387"/>
      <c r="T94" s="387"/>
      <c r="U94" s="387"/>
      <c r="V94" s="387"/>
      <c r="W94" s="387"/>
      <c r="X94" s="387"/>
      <c r="Y94" s="387"/>
      <c r="Z94" s="387"/>
      <c r="AA94" s="387"/>
      <c r="AB94" s="387"/>
      <c r="AC94" s="387"/>
      <c r="AD94" s="387"/>
      <c r="AE94" s="387"/>
    </row>
    <row r="95" spans="1:31" s="391" customFormat="1" ht="6.95" customHeight="1">
      <c r="A95" s="387"/>
      <c r="B95" s="417"/>
      <c r="C95" s="418"/>
      <c r="D95" s="418"/>
      <c r="E95" s="418"/>
      <c r="F95" s="418"/>
      <c r="G95" s="418"/>
      <c r="H95" s="418"/>
      <c r="I95" s="418"/>
      <c r="J95" s="418"/>
      <c r="K95" s="418"/>
      <c r="L95" s="390"/>
      <c r="S95" s="387"/>
      <c r="T95" s="387"/>
      <c r="U95" s="387"/>
      <c r="V95" s="387"/>
      <c r="W95" s="387"/>
      <c r="X95" s="387"/>
      <c r="Y95" s="387"/>
      <c r="Z95" s="387"/>
      <c r="AA95" s="387"/>
      <c r="AB95" s="387"/>
      <c r="AC95" s="387"/>
      <c r="AD95" s="387"/>
      <c r="AE95" s="387"/>
    </row>
    <row r="99" spans="1:31" s="391" customFormat="1" ht="6.95" customHeight="1">
      <c r="A99" s="387"/>
      <c r="B99" s="419"/>
      <c r="C99" s="420"/>
      <c r="D99" s="420"/>
      <c r="E99" s="420"/>
      <c r="F99" s="420"/>
      <c r="G99" s="420"/>
      <c r="H99" s="420"/>
      <c r="I99" s="420"/>
      <c r="J99" s="420"/>
      <c r="K99" s="420"/>
      <c r="L99" s="390"/>
      <c r="S99" s="387"/>
      <c r="T99" s="387"/>
      <c r="U99" s="387"/>
      <c r="V99" s="387"/>
      <c r="W99" s="387"/>
      <c r="X99" s="387"/>
      <c r="Y99" s="387"/>
      <c r="Z99" s="387"/>
      <c r="AA99" s="387"/>
      <c r="AB99" s="387"/>
      <c r="AC99" s="387"/>
      <c r="AD99" s="387"/>
      <c r="AE99" s="387"/>
    </row>
    <row r="100" spans="1:31" s="391" customFormat="1" ht="24.95" customHeight="1">
      <c r="A100" s="387"/>
      <c r="B100" s="388"/>
      <c r="C100" s="382" t="s">
        <v>150</v>
      </c>
      <c r="D100" s="387"/>
      <c r="E100" s="387"/>
      <c r="F100" s="387"/>
      <c r="G100" s="387"/>
      <c r="H100" s="387"/>
      <c r="I100" s="387"/>
      <c r="J100" s="387"/>
      <c r="K100" s="387"/>
      <c r="L100" s="390"/>
      <c r="S100" s="387"/>
      <c r="T100" s="387"/>
      <c r="U100" s="387"/>
      <c r="V100" s="387"/>
      <c r="W100" s="387"/>
      <c r="X100" s="387"/>
      <c r="Y100" s="387"/>
      <c r="Z100" s="387"/>
      <c r="AA100" s="387"/>
      <c r="AB100" s="387"/>
      <c r="AC100" s="387"/>
      <c r="AD100" s="387"/>
      <c r="AE100" s="387"/>
    </row>
    <row r="101" spans="1:31" s="391" customFormat="1" ht="6.95" customHeight="1">
      <c r="A101" s="387"/>
      <c r="B101" s="388"/>
      <c r="C101" s="387"/>
      <c r="D101" s="387"/>
      <c r="E101" s="387"/>
      <c r="F101" s="387"/>
      <c r="G101" s="387"/>
      <c r="H101" s="387"/>
      <c r="I101" s="387"/>
      <c r="J101" s="387"/>
      <c r="K101" s="387"/>
      <c r="L101" s="390"/>
      <c r="S101" s="387"/>
      <c r="T101" s="387"/>
      <c r="U101" s="387"/>
      <c r="V101" s="387"/>
      <c r="W101" s="387"/>
      <c r="X101" s="387"/>
      <c r="Y101" s="387"/>
      <c r="Z101" s="387"/>
      <c r="AA101" s="387"/>
      <c r="AB101" s="387"/>
      <c r="AC101" s="387"/>
      <c r="AD101" s="387"/>
      <c r="AE101" s="387"/>
    </row>
    <row r="102" spans="1:31" s="391" customFormat="1" ht="12" customHeight="1">
      <c r="A102" s="387"/>
      <c r="B102" s="388"/>
      <c r="C102" s="384" t="s">
        <v>16</v>
      </c>
      <c r="D102" s="387"/>
      <c r="E102" s="387"/>
      <c r="F102" s="387"/>
      <c r="G102" s="387"/>
      <c r="H102" s="387"/>
      <c r="I102" s="387"/>
      <c r="J102" s="387"/>
      <c r="K102" s="387"/>
      <c r="L102" s="390"/>
      <c r="S102" s="387"/>
      <c r="T102" s="387"/>
      <c r="U102" s="387"/>
      <c r="V102" s="387"/>
      <c r="W102" s="387"/>
      <c r="X102" s="387"/>
      <c r="Y102" s="387"/>
      <c r="Z102" s="387"/>
      <c r="AA102" s="387"/>
      <c r="AB102" s="387"/>
      <c r="AC102" s="387"/>
      <c r="AD102" s="387"/>
      <c r="AE102" s="387"/>
    </row>
    <row r="103" spans="1:31" s="391" customFormat="1" ht="16.5" customHeight="1">
      <c r="A103" s="387"/>
      <c r="B103" s="388"/>
      <c r="C103" s="387"/>
      <c r="D103" s="387"/>
      <c r="E103" s="385" t="str">
        <f>E7</f>
        <v>Aquacentrum Teplice p.o. - venkovní úpravy</v>
      </c>
      <c r="F103" s="386"/>
      <c r="G103" s="386"/>
      <c r="H103" s="386"/>
      <c r="I103" s="387"/>
      <c r="J103" s="387"/>
      <c r="K103" s="387"/>
      <c r="L103" s="390"/>
      <c r="S103" s="387"/>
      <c r="T103" s="387"/>
      <c r="U103" s="387"/>
      <c r="V103" s="387"/>
      <c r="W103" s="387"/>
      <c r="X103" s="387"/>
      <c r="Y103" s="387"/>
      <c r="Z103" s="387"/>
      <c r="AA103" s="387"/>
      <c r="AB103" s="387"/>
      <c r="AC103" s="387"/>
      <c r="AD103" s="387"/>
      <c r="AE103" s="387"/>
    </row>
    <row r="104" spans="1:31" ht="12" customHeight="1">
      <c r="B104" s="381"/>
      <c r="C104" s="384" t="s">
        <v>112</v>
      </c>
      <c r="L104" s="381"/>
    </row>
    <row r="105" spans="1:31" s="391" customFormat="1" ht="16.5" customHeight="1">
      <c r="A105" s="387"/>
      <c r="B105" s="388"/>
      <c r="C105" s="387"/>
      <c r="D105" s="387"/>
      <c r="E105" s="385" t="s">
        <v>113</v>
      </c>
      <c r="F105" s="389"/>
      <c r="G105" s="389"/>
      <c r="H105" s="389"/>
      <c r="I105" s="387"/>
      <c r="J105" s="387"/>
      <c r="K105" s="387"/>
      <c r="L105" s="390"/>
      <c r="S105" s="387"/>
      <c r="T105" s="387"/>
      <c r="U105" s="387"/>
      <c r="V105" s="387"/>
      <c r="W105" s="387"/>
      <c r="X105" s="387"/>
      <c r="Y105" s="387"/>
      <c r="Z105" s="387"/>
      <c r="AA105" s="387"/>
      <c r="AB105" s="387"/>
      <c r="AC105" s="387"/>
      <c r="AD105" s="387"/>
      <c r="AE105" s="387"/>
    </row>
    <row r="106" spans="1:31" s="391" customFormat="1" ht="12" customHeight="1">
      <c r="A106" s="387"/>
      <c r="B106" s="388"/>
      <c r="C106" s="384" t="s">
        <v>114</v>
      </c>
      <c r="D106" s="387"/>
      <c r="E106" s="387"/>
      <c r="F106" s="387"/>
      <c r="G106" s="387"/>
      <c r="H106" s="387"/>
      <c r="I106" s="387"/>
      <c r="J106" s="387"/>
      <c r="K106" s="387"/>
      <c r="L106" s="390"/>
      <c r="S106" s="387"/>
      <c r="T106" s="387"/>
      <c r="U106" s="387"/>
      <c r="V106" s="387"/>
      <c r="W106" s="387"/>
      <c r="X106" s="387"/>
      <c r="Y106" s="387"/>
      <c r="Z106" s="387"/>
      <c r="AA106" s="387"/>
      <c r="AB106" s="387"/>
      <c r="AC106" s="387"/>
      <c r="AD106" s="387"/>
      <c r="AE106" s="387"/>
    </row>
    <row r="107" spans="1:31" s="391" customFormat="1" ht="16.5" customHeight="1">
      <c r="A107" s="387"/>
      <c r="B107" s="388"/>
      <c r="C107" s="387"/>
      <c r="D107" s="387"/>
      <c r="E107" s="392" t="str">
        <f>E11</f>
        <v>SO 102 09 - Technologie a sociální zázemí</v>
      </c>
      <c r="F107" s="389"/>
      <c r="G107" s="389"/>
      <c r="H107" s="389"/>
      <c r="I107" s="387"/>
      <c r="J107" s="387"/>
      <c r="K107" s="387"/>
      <c r="L107" s="390"/>
      <c r="S107" s="387"/>
      <c r="T107" s="387"/>
      <c r="U107" s="387"/>
      <c r="V107" s="387"/>
      <c r="W107" s="387"/>
      <c r="X107" s="387"/>
      <c r="Y107" s="387"/>
      <c r="Z107" s="387"/>
      <c r="AA107" s="387"/>
      <c r="AB107" s="387"/>
      <c r="AC107" s="387"/>
      <c r="AD107" s="387"/>
      <c r="AE107" s="387"/>
    </row>
    <row r="108" spans="1:31" s="391" customFormat="1" ht="6.95" customHeight="1">
      <c r="A108" s="387"/>
      <c r="B108" s="388"/>
      <c r="C108" s="387"/>
      <c r="D108" s="387"/>
      <c r="E108" s="387"/>
      <c r="F108" s="387"/>
      <c r="G108" s="387"/>
      <c r="H108" s="387"/>
      <c r="I108" s="387"/>
      <c r="J108" s="387"/>
      <c r="K108" s="387"/>
      <c r="L108" s="390"/>
      <c r="S108" s="387"/>
      <c r="T108" s="387"/>
      <c r="U108" s="387"/>
      <c r="V108" s="387"/>
      <c r="W108" s="387"/>
      <c r="X108" s="387"/>
      <c r="Y108" s="387"/>
      <c r="Z108" s="387"/>
      <c r="AA108" s="387"/>
      <c r="AB108" s="387"/>
      <c r="AC108" s="387"/>
      <c r="AD108" s="387"/>
      <c r="AE108" s="387"/>
    </row>
    <row r="109" spans="1:31" s="391" customFormat="1" ht="12" customHeight="1">
      <c r="A109" s="387"/>
      <c r="B109" s="388"/>
      <c r="C109" s="384" t="s">
        <v>22</v>
      </c>
      <c r="D109" s="387"/>
      <c r="E109" s="387"/>
      <c r="F109" s="393" t="str">
        <f>F14</f>
        <v>Teplice</v>
      </c>
      <c r="G109" s="387"/>
      <c r="H109" s="387"/>
      <c r="I109" s="384" t="s">
        <v>24</v>
      </c>
      <c r="J109" s="394" t="str">
        <f>IF(J14="","",J14)</f>
        <v>13. 12. 2021</v>
      </c>
      <c r="K109" s="387"/>
      <c r="L109" s="390"/>
      <c r="S109" s="387"/>
      <c r="T109" s="387"/>
      <c r="U109" s="387"/>
      <c r="V109" s="387"/>
      <c r="W109" s="387"/>
      <c r="X109" s="387"/>
      <c r="Y109" s="387"/>
      <c r="Z109" s="387"/>
      <c r="AA109" s="387"/>
      <c r="AB109" s="387"/>
      <c r="AC109" s="387"/>
      <c r="AD109" s="387"/>
      <c r="AE109" s="387"/>
    </row>
    <row r="110" spans="1:31" s="391" customFormat="1" ht="6.95" customHeight="1">
      <c r="A110" s="387"/>
      <c r="B110" s="388"/>
      <c r="C110" s="387"/>
      <c r="D110" s="387"/>
      <c r="E110" s="387"/>
      <c r="F110" s="387"/>
      <c r="G110" s="387"/>
      <c r="H110" s="387"/>
      <c r="I110" s="387"/>
      <c r="J110" s="387"/>
      <c r="K110" s="387"/>
      <c r="L110" s="390"/>
      <c r="S110" s="387"/>
      <c r="T110" s="387"/>
      <c r="U110" s="387"/>
      <c r="V110" s="387"/>
      <c r="W110" s="387"/>
      <c r="X110" s="387"/>
      <c r="Y110" s="387"/>
      <c r="Z110" s="387"/>
      <c r="AA110" s="387"/>
      <c r="AB110" s="387"/>
      <c r="AC110" s="387"/>
      <c r="AD110" s="387"/>
      <c r="AE110" s="387"/>
    </row>
    <row r="111" spans="1:31" s="391" customFormat="1" ht="25.7" customHeight="1">
      <c r="A111" s="387"/>
      <c r="B111" s="388"/>
      <c r="C111" s="384" t="s">
        <v>30</v>
      </c>
      <c r="D111" s="387"/>
      <c r="E111" s="387"/>
      <c r="F111" s="393" t="str">
        <f>E17</f>
        <v>PS projekty s.r.o., Revoluční 5, Teplice</v>
      </c>
      <c r="G111" s="387"/>
      <c r="H111" s="387"/>
      <c r="I111" s="384" t="s">
        <v>38</v>
      </c>
      <c r="J111" s="421" t="str">
        <f>E23</f>
        <v>PS projekty s.r.o., Revoluční 5, Teplice</v>
      </c>
      <c r="K111" s="387"/>
      <c r="L111" s="390"/>
      <c r="S111" s="387"/>
      <c r="T111" s="387"/>
      <c r="U111" s="387"/>
      <c r="V111" s="387"/>
      <c r="W111" s="387"/>
      <c r="X111" s="387"/>
      <c r="Y111" s="387"/>
      <c r="Z111" s="387"/>
      <c r="AA111" s="387"/>
      <c r="AB111" s="387"/>
      <c r="AC111" s="387"/>
      <c r="AD111" s="387"/>
      <c r="AE111" s="387"/>
    </row>
    <row r="112" spans="1:31" s="391" customFormat="1" ht="40.15" customHeight="1">
      <c r="A112" s="387"/>
      <c r="B112" s="388"/>
      <c r="C112" s="384" t="s">
        <v>36</v>
      </c>
      <c r="D112" s="387"/>
      <c r="E112" s="387"/>
      <c r="F112" s="393" t="str">
        <f>IF(E20="","",E20)</f>
        <v>Vyplň údaj</v>
      </c>
      <c r="G112" s="387"/>
      <c r="H112" s="387"/>
      <c r="I112" s="384" t="s">
        <v>40</v>
      </c>
      <c r="J112" s="421" t="str">
        <f>E26</f>
        <v>STAVINVEST KMS s.r.o., Studentská 285/22, Bílina</v>
      </c>
      <c r="K112" s="387"/>
      <c r="L112" s="390"/>
      <c r="S112" s="387"/>
      <c r="T112" s="387"/>
      <c r="U112" s="387"/>
      <c r="V112" s="387"/>
      <c r="W112" s="387"/>
      <c r="X112" s="387"/>
      <c r="Y112" s="387"/>
      <c r="Z112" s="387"/>
      <c r="AA112" s="387"/>
      <c r="AB112" s="387"/>
      <c r="AC112" s="387"/>
      <c r="AD112" s="387"/>
      <c r="AE112" s="387"/>
    </row>
    <row r="113" spans="1:65" s="391" customFormat="1" ht="10.35" customHeight="1">
      <c r="A113" s="387"/>
      <c r="B113" s="388"/>
      <c r="C113" s="387"/>
      <c r="D113" s="387"/>
      <c r="E113" s="387"/>
      <c r="F113" s="387"/>
      <c r="G113" s="387"/>
      <c r="H113" s="387"/>
      <c r="I113" s="387"/>
      <c r="J113" s="387"/>
      <c r="K113" s="387"/>
      <c r="L113" s="390"/>
      <c r="S113" s="387"/>
      <c r="T113" s="387"/>
      <c r="U113" s="387"/>
      <c r="V113" s="387"/>
      <c r="W113" s="387"/>
      <c r="X113" s="387"/>
      <c r="Y113" s="387"/>
      <c r="Z113" s="387"/>
      <c r="AA113" s="387"/>
      <c r="AB113" s="387"/>
      <c r="AC113" s="387"/>
      <c r="AD113" s="387"/>
      <c r="AE113" s="387"/>
    </row>
    <row r="114" spans="1:65" s="444" customFormat="1" ht="29.25" customHeight="1">
      <c r="A114" s="435"/>
      <c r="B114" s="436"/>
      <c r="C114" s="437" t="s">
        <v>151</v>
      </c>
      <c r="D114" s="438" t="s">
        <v>65</v>
      </c>
      <c r="E114" s="438" t="s">
        <v>61</v>
      </c>
      <c r="F114" s="438" t="s">
        <v>62</v>
      </c>
      <c r="G114" s="438" t="s">
        <v>152</v>
      </c>
      <c r="H114" s="438" t="s">
        <v>153</v>
      </c>
      <c r="I114" s="438" t="s">
        <v>154</v>
      </c>
      <c r="J114" s="438" t="s">
        <v>118</v>
      </c>
      <c r="K114" s="439" t="s">
        <v>155</v>
      </c>
      <c r="L114" s="440"/>
      <c r="M114" s="441" t="s">
        <v>79</v>
      </c>
      <c r="N114" s="442" t="s">
        <v>50</v>
      </c>
      <c r="O114" s="442" t="s">
        <v>156</v>
      </c>
      <c r="P114" s="442" t="s">
        <v>157</v>
      </c>
      <c r="Q114" s="442" t="s">
        <v>158</v>
      </c>
      <c r="R114" s="442" t="s">
        <v>159</v>
      </c>
      <c r="S114" s="442" t="s">
        <v>160</v>
      </c>
      <c r="T114" s="443" t="s">
        <v>161</v>
      </c>
      <c r="U114" s="435"/>
      <c r="V114" s="435"/>
      <c r="W114" s="435"/>
      <c r="X114" s="435"/>
      <c r="Y114" s="435"/>
      <c r="Z114" s="435"/>
      <c r="AA114" s="435"/>
      <c r="AB114" s="435"/>
      <c r="AC114" s="435"/>
      <c r="AD114" s="435"/>
      <c r="AE114" s="435"/>
    </row>
    <row r="115" spans="1:65" s="391" customFormat="1" ht="22.9" customHeight="1">
      <c r="A115" s="387"/>
      <c r="B115" s="388"/>
      <c r="C115" s="445" t="s">
        <v>162</v>
      </c>
      <c r="D115" s="387"/>
      <c r="E115" s="387"/>
      <c r="F115" s="387"/>
      <c r="G115" s="387"/>
      <c r="H115" s="387"/>
      <c r="I115" s="387"/>
      <c r="J115" s="446">
        <f>BK115</f>
        <v>0</v>
      </c>
      <c r="K115" s="387"/>
      <c r="L115" s="388"/>
      <c r="M115" s="447"/>
      <c r="N115" s="448"/>
      <c r="O115" s="403"/>
      <c r="P115" s="449">
        <f>P116+P353+P839</f>
        <v>0</v>
      </c>
      <c r="Q115" s="403"/>
      <c r="R115" s="449">
        <f>R116+R353+R839</f>
        <v>30.688213645396992</v>
      </c>
      <c r="S115" s="403"/>
      <c r="T115" s="450">
        <f>T116+T353+T839</f>
        <v>34.400852620000002</v>
      </c>
      <c r="U115" s="387"/>
      <c r="V115" s="387"/>
      <c r="W115" s="387"/>
      <c r="X115" s="387"/>
      <c r="Y115" s="387"/>
      <c r="Z115" s="387"/>
      <c r="AA115" s="387"/>
      <c r="AB115" s="387"/>
      <c r="AC115" s="387"/>
      <c r="AD115" s="387"/>
      <c r="AE115" s="387"/>
      <c r="AT115" s="378" t="s">
        <v>80</v>
      </c>
      <c r="AU115" s="378" t="s">
        <v>119</v>
      </c>
      <c r="BK115" s="451">
        <f>BK116+BK353+BK839</f>
        <v>0</v>
      </c>
    </row>
    <row r="116" spans="1:65" s="452" customFormat="1" ht="25.9" customHeight="1">
      <c r="B116" s="453"/>
      <c r="D116" s="454" t="s">
        <v>80</v>
      </c>
      <c r="E116" s="455" t="s">
        <v>163</v>
      </c>
      <c r="F116" s="455" t="s">
        <v>164</v>
      </c>
      <c r="I116" s="456"/>
      <c r="J116" s="457">
        <f>BK116</f>
        <v>0</v>
      </c>
      <c r="L116" s="453"/>
      <c r="M116" s="458"/>
      <c r="P116" s="459">
        <f>P117+P129+P133+P155+P212+P227+P243+P325+P350</f>
        <v>0</v>
      </c>
      <c r="R116" s="459">
        <f>R117+R129+R133+R155+R212+R227+R243+R325+R350</f>
        <v>25.283664206951993</v>
      </c>
      <c r="T116" s="460">
        <f>T117+T129+T133+T155+T212+T227+T243+T325+T350</f>
        <v>34.400852620000002</v>
      </c>
      <c r="AR116" s="454" t="s">
        <v>88</v>
      </c>
      <c r="AT116" s="461" t="s">
        <v>80</v>
      </c>
      <c r="AU116" s="461" t="s">
        <v>81</v>
      </c>
      <c r="AY116" s="454" t="s">
        <v>165</v>
      </c>
      <c r="BK116" s="462">
        <f>BK117+BK129+BK133+BK155+BK212+BK227+BK243+BK325+BK350</f>
        <v>0</v>
      </c>
    </row>
    <row r="117" spans="1:65" s="452" customFormat="1" ht="22.9" customHeight="1">
      <c r="B117" s="453"/>
      <c r="D117" s="454" t="s">
        <v>80</v>
      </c>
      <c r="E117" s="463" t="s">
        <v>88</v>
      </c>
      <c r="F117" s="463" t="s">
        <v>166</v>
      </c>
      <c r="I117" s="456"/>
      <c r="J117" s="464">
        <f>BK117</f>
        <v>0</v>
      </c>
      <c r="L117" s="453"/>
      <c r="M117" s="458"/>
      <c r="P117" s="459">
        <f>SUM(P118:P128)</f>
        <v>0</v>
      </c>
      <c r="R117" s="459">
        <f>SUM(R118:R128)</f>
        <v>0</v>
      </c>
      <c r="T117" s="460">
        <f>SUM(T118:T128)</f>
        <v>0</v>
      </c>
      <c r="AR117" s="454" t="s">
        <v>88</v>
      </c>
      <c r="AT117" s="461" t="s">
        <v>80</v>
      </c>
      <c r="AU117" s="461" t="s">
        <v>88</v>
      </c>
      <c r="AY117" s="454" t="s">
        <v>165</v>
      </c>
      <c r="BK117" s="462">
        <f>SUM(BK118:BK128)</f>
        <v>0</v>
      </c>
    </row>
    <row r="118" spans="1:65" s="391" customFormat="1" ht="24.2" customHeight="1">
      <c r="A118" s="387"/>
      <c r="B118" s="388"/>
      <c r="C118" s="465" t="s">
        <v>88</v>
      </c>
      <c r="D118" s="465" t="s">
        <v>167</v>
      </c>
      <c r="E118" s="466" t="s">
        <v>168</v>
      </c>
      <c r="F118" s="467" t="s">
        <v>169</v>
      </c>
      <c r="G118" s="468" t="s">
        <v>170</v>
      </c>
      <c r="H118" s="469">
        <v>4.8499999999999996</v>
      </c>
      <c r="I118" s="470"/>
      <c r="J118" s="471">
        <f>ROUND(I118*H118,2)</f>
        <v>0</v>
      </c>
      <c r="K118" s="467" t="s">
        <v>171</v>
      </c>
      <c r="L118" s="388"/>
      <c r="M118" s="472" t="s">
        <v>79</v>
      </c>
      <c r="N118" s="473" t="s">
        <v>51</v>
      </c>
      <c r="O118" s="387"/>
      <c r="P118" s="474">
        <f>O118*H118</f>
        <v>0</v>
      </c>
      <c r="Q118" s="474">
        <v>0</v>
      </c>
      <c r="R118" s="474">
        <f>Q118*H118</f>
        <v>0</v>
      </c>
      <c r="S118" s="474">
        <v>0</v>
      </c>
      <c r="T118" s="475">
        <f>S118*H118</f>
        <v>0</v>
      </c>
      <c r="U118" s="387"/>
      <c r="V118" s="387"/>
      <c r="W118" s="387"/>
      <c r="X118" s="387"/>
      <c r="Y118" s="387"/>
      <c r="Z118" s="387"/>
      <c r="AA118" s="387"/>
      <c r="AB118" s="387"/>
      <c r="AC118" s="387"/>
      <c r="AD118" s="387"/>
      <c r="AE118" s="387"/>
      <c r="AR118" s="476" t="s">
        <v>172</v>
      </c>
      <c r="AT118" s="476" t="s">
        <v>167</v>
      </c>
      <c r="AU118" s="476" t="s">
        <v>90</v>
      </c>
      <c r="AY118" s="378" t="s">
        <v>165</v>
      </c>
      <c r="BE118" s="477">
        <f>IF(N118="základní",J118,0)</f>
        <v>0</v>
      </c>
      <c r="BF118" s="477">
        <f>IF(N118="snížená",J118,0)</f>
        <v>0</v>
      </c>
      <c r="BG118" s="477">
        <f>IF(N118="zákl. přenesená",J118,0)</f>
        <v>0</v>
      </c>
      <c r="BH118" s="477">
        <f>IF(N118="sníž. přenesená",J118,0)</f>
        <v>0</v>
      </c>
      <c r="BI118" s="477">
        <f>IF(N118="nulová",J118,0)</f>
        <v>0</v>
      </c>
      <c r="BJ118" s="378" t="s">
        <v>88</v>
      </c>
      <c r="BK118" s="477">
        <f>ROUND(I118*H118,2)</f>
        <v>0</v>
      </c>
      <c r="BL118" s="378" t="s">
        <v>172</v>
      </c>
      <c r="BM118" s="476" t="s">
        <v>173</v>
      </c>
    </row>
    <row r="119" spans="1:65" s="391" customFormat="1">
      <c r="A119" s="387"/>
      <c r="B119" s="388"/>
      <c r="C119" s="387"/>
      <c r="D119" s="478" t="s">
        <v>174</v>
      </c>
      <c r="E119" s="387"/>
      <c r="F119" s="479" t="s">
        <v>175</v>
      </c>
      <c r="G119" s="387"/>
      <c r="H119" s="387"/>
      <c r="I119" s="480"/>
      <c r="J119" s="387"/>
      <c r="K119" s="387"/>
      <c r="L119" s="388"/>
      <c r="M119" s="481"/>
      <c r="O119" s="387"/>
      <c r="P119" s="387"/>
      <c r="Q119" s="387"/>
      <c r="R119" s="387"/>
      <c r="S119" s="387"/>
      <c r="T119" s="482"/>
      <c r="U119" s="387"/>
      <c r="V119" s="387"/>
      <c r="W119" s="387"/>
      <c r="X119" s="387"/>
      <c r="Y119" s="387"/>
      <c r="Z119" s="387"/>
      <c r="AA119" s="387"/>
      <c r="AB119" s="387"/>
      <c r="AC119" s="387"/>
      <c r="AD119" s="387"/>
      <c r="AE119" s="387"/>
      <c r="AT119" s="378" t="s">
        <v>174</v>
      </c>
      <c r="AU119" s="378" t="s">
        <v>90</v>
      </c>
    </row>
    <row r="120" spans="1:65" s="483" customFormat="1">
      <c r="B120" s="484"/>
      <c r="D120" s="485" t="s">
        <v>176</v>
      </c>
      <c r="E120" s="486" t="s">
        <v>79</v>
      </c>
      <c r="F120" s="487" t="s">
        <v>177</v>
      </c>
      <c r="H120" s="488">
        <v>4.8499999999999996</v>
      </c>
      <c r="I120" s="489"/>
      <c r="L120" s="484"/>
      <c r="M120" s="490"/>
      <c r="T120" s="491"/>
      <c r="AT120" s="486" t="s">
        <v>176</v>
      </c>
      <c r="AU120" s="486" t="s">
        <v>90</v>
      </c>
      <c r="AV120" s="483" t="s">
        <v>90</v>
      </c>
      <c r="AW120" s="483" t="s">
        <v>39</v>
      </c>
      <c r="AX120" s="483" t="s">
        <v>81</v>
      </c>
      <c r="AY120" s="486" t="s">
        <v>165</v>
      </c>
    </row>
    <row r="121" spans="1:65" s="391" customFormat="1" ht="55.5" customHeight="1">
      <c r="A121" s="387"/>
      <c r="B121" s="388"/>
      <c r="C121" s="465" t="s">
        <v>90</v>
      </c>
      <c r="D121" s="465" t="s">
        <v>167</v>
      </c>
      <c r="E121" s="466" t="s">
        <v>178</v>
      </c>
      <c r="F121" s="467" t="s">
        <v>179</v>
      </c>
      <c r="G121" s="468" t="s">
        <v>170</v>
      </c>
      <c r="H121" s="469">
        <v>4.8499999999999996</v>
      </c>
      <c r="I121" s="470"/>
      <c r="J121" s="471">
        <f>ROUND(I121*H121,2)</f>
        <v>0</v>
      </c>
      <c r="K121" s="467" t="s">
        <v>171</v>
      </c>
      <c r="L121" s="388"/>
      <c r="M121" s="472" t="s">
        <v>79</v>
      </c>
      <c r="N121" s="473" t="s">
        <v>51</v>
      </c>
      <c r="O121" s="387"/>
      <c r="P121" s="474">
        <f>O121*H121</f>
        <v>0</v>
      </c>
      <c r="Q121" s="474">
        <v>0</v>
      </c>
      <c r="R121" s="474">
        <f>Q121*H121</f>
        <v>0</v>
      </c>
      <c r="S121" s="474">
        <v>0</v>
      </c>
      <c r="T121" s="475">
        <f>S121*H121</f>
        <v>0</v>
      </c>
      <c r="U121" s="387"/>
      <c r="V121" s="387"/>
      <c r="W121" s="387"/>
      <c r="X121" s="387"/>
      <c r="Y121" s="387"/>
      <c r="Z121" s="387"/>
      <c r="AA121" s="387"/>
      <c r="AB121" s="387"/>
      <c r="AC121" s="387"/>
      <c r="AD121" s="387"/>
      <c r="AE121" s="387"/>
      <c r="AR121" s="476" t="s">
        <v>172</v>
      </c>
      <c r="AT121" s="476" t="s">
        <v>167</v>
      </c>
      <c r="AU121" s="476" t="s">
        <v>90</v>
      </c>
      <c r="AY121" s="378" t="s">
        <v>165</v>
      </c>
      <c r="BE121" s="477">
        <f>IF(N121="základní",J121,0)</f>
        <v>0</v>
      </c>
      <c r="BF121" s="477">
        <f>IF(N121="snížená",J121,0)</f>
        <v>0</v>
      </c>
      <c r="BG121" s="477">
        <f>IF(N121="zákl. přenesená",J121,0)</f>
        <v>0</v>
      </c>
      <c r="BH121" s="477">
        <f>IF(N121="sníž. přenesená",J121,0)</f>
        <v>0</v>
      </c>
      <c r="BI121" s="477">
        <f>IF(N121="nulová",J121,0)</f>
        <v>0</v>
      </c>
      <c r="BJ121" s="378" t="s">
        <v>88</v>
      </c>
      <c r="BK121" s="477">
        <f>ROUND(I121*H121,2)</f>
        <v>0</v>
      </c>
      <c r="BL121" s="378" t="s">
        <v>172</v>
      </c>
      <c r="BM121" s="476" t="s">
        <v>180</v>
      </c>
    </row>
    <row r="122" spans="1:65" s="391" customFormat="1">
      <c r="A122" s="387"/>
      <c r="B122" s="388"/>
      <c r="C122" s="387"/>
      <c r="D122" s="478" t="s">
        <v>174</v>
      </c>
      <c r="E122" s="387"/>
      <c r="F122" s="479" t="s">
        <v>181</v>
      </c>
      <c r="G122" s="387"/>
      <c r="H122" s="387"/>
      <c r="I122" s="480"/>
      <c r="J122" s="387"/>
      <c r="K122" s="387"/>
      <c r="L122" s="388"/>
      <c r="M122" s="481"/>
      <c r="O122" s="387"/>
      <c r="P122" s="387"/>
      <c r="Q122" s="387"/>
      <c r="R122" s="387"/>
      <c r="S122" s="387"/>
      <c r="T122" s="482"/>
      <c r="U122" s="387"/>
      <c r="V122" s="387"/>
      <c r="W122" s="387"/>
      <c r="X122" s="387"/>
      <c r="Y122" s="387"/>
      <c r="Z122" s="387"/>
      <c r="AA122" s="387"/>
      <c r="AB122" s="387"/>
      <c r="AC122" s="387"/>
      <c r="AD122" s="387"/>
      <c r="AE122" s="387"/>
      <c r="AT122" s="378" t="s">
        <v>174</v>
      </c>
      <c r="AU122" s="378" t="s">
        <v>90</v>
      </c>
    </row>
    <row r="123" spans="1:65" s="391" customFormat="1" ht="62.65" customHeight="1">
      <c r="A123" s="387"/>
      <c r="B123" s="388"/>
      <c r="C123" s="465" t="s">
        <v>182</v>
      </c>
      <c r="D123" s="465" t="s">
        <v>167</v>
      </c>
      <c r="E123" s="466" t="s">
        <v>183</v>
      </c>
      <c r="F123" s="467" t="s">
        <v>184</v>
      </c>
      <c r="G123" s="468" t="s">
        <v>170</v>
      </c>
      <c r="H123" s="469">
        <v>4.8499999999999996</v>
      </c>
      <c r="I123" s="470"/>
      <c r="J123" s="471">
        <f>ROUND(I123*H123,2)</f>
        <v>0</v>
      </c>
      <c r="K123" s="467" t="s">
        <v>171</v>
      </c>
      <c r="L123" s="388"/>
      <c r="M123" s="472" t="s">
        <v>79</v>
      </c>
      <c r="N123" s="473" t="s">
        <v>51</v>
      </c>
      <c r="O123" s="387"/>
      <c r="P123" s="474">
        <f>O123*H123</f>
        <v>0</v>
      </c>
      <c r="Q123" s="474">
        <v>0</v>
      </c>
      <c r="R123" s="474">
        <f>Q123*H123</f>
        <v>0</v>
      </c>
      <c r="S123" s="474">
        <v>0</v>
      </c>
      <c r="T123" s="475">
        <f>S123*H123</f>
        <v>0</v>
      </c>
      <c r="U123" s="387"/>
      <c r="V123" s="387"/>
      <c r="W123" s="387"/>
      <c r="X123" s="387"/>
      <c r="Y123" s="387"/>
      <c r="Z123" s="387"/>
      <c r="AA123" s="387"/>
      <c r="AB123" s="387"/>
      <c r="AC123" s="387"/>
      <c r="AD123" s="387"/>
      <c r="AE123" s="387"/>
      <c r="AR123" s="476" t="s">
        <v>172</v>
      </c>
      <c r="AT123" s="476" t="s">
        <v>167</v>
      </c>
      <c r="AU123" s="476" t="s">
        <v>90</v>
      </c>
      <c r="AY123" s="378" t="s">
        <v>165</v>
      </c>
      <c r="BE123" s="477">
        <f>IF(N123="základní",J123,0)</f>
        <v>0</v>
      </c>
      <c r="BF123" s="477">
        <f>IF(N123="snížená",J123,0)</f>
        <v>0</v>
      </c>
      <c r="BG123" s="477">
        <f>IF(N123="zákl. přenesená",J123,0)</f>
        <v>0</v>
      </c>
      <c r="BH123" s="477">
        <f>IF(N123="sníž. přenesená",J123,0)</f>
        <v>0</v>
      </c>
      <c r="BI123" s="477">
        <f>IF(N123="nulová",J123,0)</f>
        <v>0</v>
      </c>
      <c r="BJ123" s="378" t="s">
        <v>88</v>
      </c>
      <c r="BK123" s="477">
        <f>ROUND(I123*H123,2)</f>
        <v>0</v>
      </c>
      <c r="BL123" s="378" t="s">
        <v>172</v>
      </c>
      <c r="BM123" s="476" t="s">
        <v>185</v>
      </c>
    </row>
    <row r="124" spans="1:65" s="391" customFormat="1">
      <c r="A124" s="387"/>
      <c r="B124" s="388"/>
      <c r="C124" s="387"/>
      <c r="D124" s="478" t="s">
        <v>174</v>
      </c>
      <c r="E124" s="387"/>
      <c r="F124" s="479" t="s">
        <v>186</v>
      </c>
      <c r="G124" s="387"/>
      <c r="H124" s="387"/>
      <c r="I124" s="480"/>
      <c r="J124" s="387"/>
      <c r="K124" s="387"/>
      <c r="L124" s="388"/>
      <c r="M124" s="481"/>
      <c r="O124" s="387"/>
      <c r="P124" s="387"/>
      <c r="Q124" s="387"/>
      <c r="R124" s="387"/>
      <c r="S124" s="387"/>
      <c r="T124" s="482"/>
      <c r="U124" s="387"/>
      <c r="V124" s="387"/>
      <c r="W124" s="387"/>
      <c r="X124" s="387"/>
      <c r="Y124" s="387"/>
      <c r="Z124" s="387"/>
      <c r="AA124" s="387"/>
      <c r="AB124" s="387"/>
      <c r="AC124" s="387"/>
      <c r="AD124" s="387"/>
      <c r="AE124" s="387"/>
      <c r="AT124" s="378" t="s">
        <v>174</v>
      </c>
      <c r="AU124" s="378" t="s">
        <v>90</v>
      </c>
    </row>
    <row r="125" spans="1:65" s="483" customFormat="1">
      <c r="B125" s="484"/>
      <c r="D125" s="485" t="s">
        <v>176</v>
      </c>
      <c r="E125" s="486" t="s">
        <v>79</v>
      </c>
      <c r="F125" s="487" t="s">
        <v>187</v>
      </c>
      <c r="H125" s="488">
        <v>4.8499999999999996</v>
      </c>
      <c r="I125" s="489"/>
      <c r="L125" s="484"/>
      <c r="M125" s="490"/>
      <c r="T125" s="491"/>
      <c r="AT125" s="486" t="s">
        <v>176</v>
      </c>
      <c r="AU125" s="486" t="s">
        <v>90</v>
      </c>
      <c r="AV125" s="483" t="s">
        <v>90</v>
      </c>
      <c r="AW125" s="483" t="s">
        <v>39</v>
      </c>
      <c r="AX125" s="483" t="s">
        <v>81</v>
      </c>
      <c r="AY125" s="486" t="s">
        <v>165</v>
      </c>
    </row>
    <row r="126" spans="1:65" s="391" customFormat="1" ht="44.25" customHeight="1">
      <c r="A126" s="387"/>
      <c r="B126" s="388"/>
      <c r="C126" s="465" t="s">
        <v>172</v>
      </c>
      <c r="D126" s="465" t="s">
        <v>167</v>
      </c>
      <c r="E126" s="466" t="s">
        <v>188</v>
      </c>
      <c r="F126" s="467" t="s">
        <v>189</v>
      </c>
      <c r="G126" s="468" t="s">
        <v>190</v>
      </c>
      <c r="H126" s="469">
        <v>8.4879999999999995</v>
      </c>
      <c r="I126" s="470"/>
      <c r="J126" s="471">
        <f>ROUND(I126*H126,2)</f>
        <v>0</v>
      </c>
      <c r="K126" s="467" t="s">
        <v>171</v>
      </c>
      <c r="L126" s="388"/>
      <c r="M126" s="472" t="s">
        <v>79</v>
      </c>
      <c r="N126" s="473" t="s">
        <v>51</v>
      </c>
      <c r="O126" s="387"/>
      <c r="P126" s="474">
        <f>O126*H126</f>
        <v>0</v>
      </c>
      <c r="Q126" s="474">
        <v>0</v>
      </c>
      <c r="R126" s="474">
        <f>Q126*H126</f>
        <v>0</v>
      </c>
      <c r="S126" s="474">
        <v>0</v>
      </c>
      <c r="T126" s="475">
        <f>S126*H126</f>
        <v>0</v>
      </c>
      <c r="U126" s="387"/>
      <c r="V126" s="387"/>
      <c r="W126" s="387"/>
      <c r="X126" s="387"/>
      <c r="Y126" s="387"/>
      <c r="Z126" s="387"/>
      <c r="AA126" s="387"/>
      <c r="AB126" s="387"/>
      <c r="AC126" s="387"/>
      <c r="AD126" s="387"/>
      <c r="AE126" s="387"/>
      <c r="AR126" s="476" t="s">
        <v>172</v>
      </c>
      <c r="AT126" s="476" t="s">
        <v>167</v>
      </c>
      <c r="AU126" s="476" t="s">
        <v>90</v>
      </c>
      <c r="AY126" s="378" t="s">
        <v>165</v>
      </c>
      <c r="BE126" s="477">
        <f>IF(N126="základní",J126,0)</f>
        <v>0</v>
      </c>
      <c r="BF126" s="477">
        <f>IF(N126="snížená",J126,0)</f>
        <v>0</v>
      </c>
      <c r="BG126" s="477">
        <f>IF(N126="zákl. přenesená",J126,0)</f>
        <v>0</v>
      </c>
      <c r="BH126" s="477">
        <f>IF(N126="sníž. přenesená",J126,0)</f>
        <v>0</v>
      </c>
      <c r="BI126" s="477">
        <f>IF(N126="nulová",J126,0)</f>
        <v>0</v>
      </c>
      <c r="BJ126" s="378" t="s">
        <v>88</v>
      </c>
      <c r="BK126" s="477">
        <f>ROUND(I126*H126,2)</f>
        <v>0</v>
      </c>
      <c r="BL126" s="378" t="s">
        <v>172</v>
      </c>
      <c r="BM126" s="476" t="s">
        <v>191</v>
      </c>
    </row>
    <row r="127" spans="1:65" s="391" customFormat="1">
      <c r="A127" s="387"/>
      <c r="B127" s="388"/>
      <c r="C127" s="387"/>
      <c r="D127" s="478" t="s">
        <v>174</v>
      </c>
      <c r="E127" s="387"/>
      <c r="F127" s="479" t="s">
        <v>192</v>
      </c>
      <c r="G127" s="387"/>
      <c r="H127" s="387"/>
      <c r="I127" s="480"/>
      <c r="J127" s="387"/>
      <c r="K127" s="387"/>
      <c r="L127" s="388"/>
      <c r="M127" s="481"/>
      <c r="O127" s="387"/>
      <c r="P127" s="387"/>
      <c r="Q127" s="387"/>
      <c r="R127" s="387"/>
      <c r="S127" s="387"/>
      <c r="T127" s="482"/>
      <c r="U127" s="387"/>
      <c r="V127" s="387"/>
      <c r="W127" s="387"/>
      <c r="X127" s="387"/>
      <c r="Y127" s="387"/>
      <c r="Z127" s="387"/>
      <c r="AA127" s="387"/>
      <c r="AB127" s="387"/>
      <c r="AC127" s="387"/>
      <c r="AD127" s="387"/>
      <c r="AE127" s="387"/>
      <c r="AT127" s="378" t="s">
        <v>174</v>
      </c>
      <c r="AU127" s="378" t="s">
        <v>90</v>
      </c>
    </row>
    <row r="128" spans="1:65" s="483" customFormat="1">
      <c r="B128" s="484"/>
      <c r="D128" s="485" t="s">
        <v>176</v>
      </c>
      <c r="F128" s="487" t="s">
        <v>193</v>
      </c>
      <c r="H128" s="488">
        <v>8.4879999999999995</v>
      </c>
      <c r="I128" s="489"/>
      <c r="L128" s="484"/>
      <c r="M128" s="490"/>
      <c r="T128" s="491"/>
      <c r="AT128" s="486" t="s">
        <v>176</v>
      </c>
      <c r="AU128" s="486" t="s">
        <v>90</v>
      </c>
      <c r="AV128" s="483" t="s">
        <v>90</v>
      </c>
      <c r="AW128" s="483" t="s">
        <v>4</v>
      </c>
      <c r="AX128" s="483" t="s">
        <v>88</v>
      </c>
      <c r="AY128" s="486" t="s">
        <v>165</v>
      </c>
    </row>
    <row r="129" spans="1:65" s="452" customFormat="1" ht="22.9" customHeight="1">
      <c r="B129" s="453"/>
      <c r="D129" s="454" t="s">
        <v>80</v>
      </c>
      <c r="E129" s="463" t="s">
        <v>90</v>
      </c>
      <c r="F129" s="463" t="s">
        <v>194</v>
      </c>
      <c r="I129" s="456"/>
      <c r="J129" s="464">
        <f>BK129</f>
        <v>0</v>
      </c>
      <c r="L129" s="453"/>
      <c r="M129" s="458"/>
      <c r="P129" s="459">
        <f>SUM(P130:P132)</f>
        <v>0</v>
      </c>
      <c r="R129" s="459">
        <f>SUM(R130:R132)</f>
        <v>0.83555999999999997</v>
      </c>
      <c r="T129" s="460">
        <f>SUM(T130:T132)</f>
        <v>0</v>
      </c>
      <c r="AR129" s="454" t="s">
        <v>88</v>
      </c>
      <c r="AT129" s="461" t="s">
        <v>80</v>
      </c>
      <c r="AU129" s="461" t="s">
        <v>88</v>
      </c>
      <c r="AY129" s="454" t="s">
        <v>165</v>
      </c>
      <c r="BK129" s="462">
        <f>SUM(BK130:BK132)</f>
        <v>0</v>
      </c>
    </row>
    <row r="130" spans="1:65" s="391" customFormat="1" ht="24.2" customHeight="1">
      <c r="A130" s="387"/>
      <c r="B130" s="388"/>
      <c r="C130" s="465" t="s">
        <v>195</v>
      </c>
      <c r="D130" s="465" t="s">
        <v>167</v>
      </c>
      <c r="E130" s="466" t="s">
        <v>196</v>
      </c>
      <c r="F130" s="467" t="s">
        <v>197</v>
      </c>
      <c r="G130" s="468" t="s">
        <v>170</v>
      </c>
      <c r="H130" s="469">
        <v>0.42199999999999999</v>
      </c>
      <c r="I130" s="470"/>
      <c r="J130" s="471">
        <f>ROUND(I130*H130,2)</f>
        <v>0</v>
      </c>
      <c r="K130" s="467" t="s">
        <v>171</v>
      </c>
      <c r="L130" s="388"/>
      <c r="M130" s="472" t="s">
        <v>79</v>
      </c>
      <c r="N130" s="473" t="s">
        <v>51</v>
      </c>
      <c r="O130" s="387"/>
      <c r="P130" s="474">
        <f>O130*H130</f>
        <v>0</v>
      </c>
      <c r="Q130" s="474">
        <v>1.98</v>
      </c>
      <c r="R130" s="474">
        <f>Q130*H130</f>
        <v>0.83555999999999997</v>
      </c>
      <c r="S130" s="474">
        <v>0</v>
      </c>
      <c r="T130" s="475">
        <f>S130*H130</f>
        <v>0</v>
      </c>
      <c r="U130" s="387"/>
      <c r="V130" s="387"/>
      <c r="W130" s="387"/>
      <c r="X130" s="387"/>
      <c r="Y130" s="387"/>
      <c r="Z130" s="387"/>
      <c r="AA130" s="387"/>
      <c r="AB130" s="387"/>
      <c r="AC130" s="387"/>
      <c r="AD130" s="387"/>
      <c r="AE130" s="387"/>
      <c r="AR130" s="476" t="s">
        <v>172</v>
      </c>
      <c r="AT130" s="476" t="s">
        <v>167</v>
      </c>
      <c r="AU130" s="476" t="s">
        <v>90</v>
      </c>
      <c r="AY130" s="378" t="s">
        <v>165</v>
      </c>
      <c r="BE130" s="477">
        <f>IF(N130="základní",J130,0)</f>
        <v>0</v>
      </c>
      <c r="BF130" s="477">
        <f>IF(N130="snížená",J130,0)</f>
        <v>0</v>
      </c>
      <c r="BG130" s="477">
        <f>IF(N130="zákl. přenesená",J130,0)</f>
        <v>0</v>
      </c>
      <c r="BH130" s="477">
        <f>IF(N130="sníž. přenesená",J130,0)</f>
        <v>0</v>
      </c>
      <c r="BI130" s="477">
        <f>IF(N130="nulová",J130,0)</f>
        <v>0</v>
      </c>
      <c r="BJ130" s="378" t="s">
        <v>88</v>
      </c>
      <c r="BK130" s="477">
        <f>ROUND(I130*H130,2)</f>
        <v>0</v>
      </c>
      <c r="BL130" s="378" t="s">
        <v>172</v>
      </c>
      <c r="BM130" s="476" t="s">
        <v>198</v>
      </c>
    </row>
    <row r="131" spans="1:65" s="391" customFormat="1">
      <c r="A131" s="387"/>
      <c r="B131" s="388"/>
      <c r="C131" s="387"/>
      <c r="D131" s="478" t="s">
        <v>174</v>
      </c>
      <c r="E131" s="387"/>
      <c r="F131" s="479" t="s">
        <v>199</v>
      </c>
      <c r="G131" s="387"/>
      <c r="H131" s="387"/>
      <c r="I131" s="480"/>
      <c r="J131" s="387"/>
      <c r="K131" s="387"/>
      <c r="L131" s="388"/>
      <c r="M131" s="481"/>
      <c r="O131" s="387"/>
      <c r="P131" s="387"/>
      <c r="Q131" s="387"/>
      <c r="R131" s="387"/>
      <c r="S131" s="387"/>
      <c r="T131" s="482"/>
      <c r="U131" s="387"/>
      <c r="V131" s="387"/>
      <c r="W131" s="387"/>
      <c r="X131" s="387"/>
      <c r="Y131" s="387"/>
      <c r="Z131" s="387"/>
      <c r="AA131" s="387"/>
      <c r="AB131" s="387"/>
      <c r="AC131" s="387"/>
      <c r="AD131" s="387"/>
      <c r="AE131" s="387"/>
      <c r="AT131" s="378" t="s">
        <v>174</v>
      </c>
      <c r="AU131" s="378" t="s">
        <v>90</v>
      </c>
    </row>
    <row r="132" spans="1:65" s="483" customFormat="1">
      <c r="B132" s="484"/>
      <c r="D132" s="485" t="s">
        <v>176</v>
      </c>
      <c r="E132" s="486" t="s">
        <v>79</v>
      </c>
      <c r="F132" s="487" t="s">
        <v>200</v>
      </c>
      <c r="H132" s="488">
        <v>0.42199999999999999</v>
      </c>
      <c r="I132" s="489"/>
      <c r="L132" s="484"/>
      <c r="M132" s="490"/>
      <c r="T132" s="491"/>
      <c r="AT132" s="486" t="s">
        <v>176</v>
      </c>
      <c r="AU132" s="486" t="s">
        <v>90</v>
      </c>
      <c r="AV132" s="483" t="s">
        <v>90</v>
      </c>
      <c r="AW132" s="483" t="s">
        <v>39</v>
      </c>
      <c r="AX132" s="483" t="s">
        <v>81</v>
      </c>
      <c r="AY132" s="486" t="s">
        <v>165</v>
      </c>
    </row>
    <row r="133" spans="1:65" s="452" customFormat="1" ht="22.9" customHeight="1">
      <c r="B133" s="453"/>
      <c r="D133" s="454" t="s">
        <v>80</v>
      </c>
      <c r="E133" s="463" t="s">
        <v>182</v>
      </c>
      <c r="F133" s="463" t="s">
        <v>201</v>
      </c>
      <c r="I133" s="456"/>
      <c r="J133" s="464">
        <f>BK133</f>
        <v>0</v>
      </c>
      <c r="L133" s="453"/>
      <c r="M133" s="458"/>
      <c r="P133" s="459">
        <f>SUM(P134:P154)</f>
        <v>0</v>
      </c>
      <c r="R133" s="459">
        <f>SUM(R134:R154)</f>
        <v>15.898877186931999</v>
      </c>
      <c r="T133" s="460">
        <f>SUM(T134:T154)</f>
        <v>0</v>
      </c>
      <c r="AR133" s="454" t="s">
        <v>88</v>
      </c>
      <c r="AT133" s="461" t="s">
        <v>80</v>
      </c>
      <c r="AU133" s="461" t="s">
        <v>88</v>
      </c>
      <c r="AY133" s="454" t="s">
        <v>165</v>
      </c>
      <c r="BK133" s="462">
        <f>SUM(BK134:BK154)</f>
        <v>0</v>
      </c>
    </row>
    <row r="134" spans="1:65" s="391" customFormat="1" ht="49.15" customHeight="1">
      <c r="A134" s="387"/>
      <c r="B134" s="388"/>
      <c r="C134" s="465" t="s">
        <v>202</v>
      </c>
      <c r="D134" s="465" t="s">
        <v>167</v>
      </c>
      <c r="E134" s="466" t="s">
        <v>203</v>
      </c>
      <c r="F134" s="467" t="s">
        <v>204</v>
      </c>
      <c r="G134" s="468" t="s">
        <v>170</v>
      </c>
      <c r="H134" s="469">
        <v>5.4909999999999997</v>
      </c>
      <c r="I134" s="470"/>
      <c r="J134" s="471">
        <f>ROUND(I134*H134,2)</f>
        <v>0</v>
      </c>
      <c r="K134" s="467" t="s">
        <v>171</v>
      </c>
      <c r="L134" s="388"/>
      <c r="M134" s="472" t="s">
        <v>79</v>
      </c>
      <c r="N134" s="473" t="s">
        <v>51</v>
      </c>
      <c r="O134" s="387"/>
      <c r="P134" s="474">
        <f>O134*H134</f>
        <v>0</v>
      </c>
      <c r="Q134" s="474">
        <v>2.5360244519999999</v>
      </c>
      <c r="R134" s="474">
        <f>Q134*H134</f>
        <v>13.925310265932</v>
      </c>
      <c r="S134" s="474">
        <v>0</v>
      </c>
      <c r="T134" s="475">
        <f>S134*H134</f>
        <v>0</v>
      </c>
      <c r="U134" s="387"/>
      <c r="V134" s="387"/>
      <c r="W134" s="387"/>
      <c r="X134" s="387"/>
      <c r="Y134" s="387"/>
      <c r="Z134" s="387"/>
      <c r="AA134" s="387"/>
      <c r="AB134" s="387"/>
      <c r="AC134" s="387"/>
      <c r="AD134" s="387"/>
      <c r="AE134" s="387"/>
      <c r="AR134" s="476" t="s">
        <v>172</v>
      </c>
      <c r="AT134" s="476" t="s">
        <v>167</v>
      </c>
      <c r="AU134" s="476" t="s">
        <v>90</v>
      </c>
      <c r="AY134" s="378" t="s">
        <v>165</v>
      </c>
      <c r="BE134" s="477">
        <f>IF(N134="základní",J134,0)</f>
        <v>0</v>
      </c>
      <c r="BF134" s="477">
        <f>IF(N134="snížená",J134,0)</f>
        <v>0</v>
      </c>
      <c r="BG134" s="477">
        <f>IF(N134="zákl. přenesená",J134,0)</f>
        <v>0</v>
      </c>
      <c r="BH134" s="477">
        <f>IF(N134="sníž. přenesená",J134,0)</f>
        <v>0</v>
      </c>
      <c r="BI134" s="477">
        <f>IF(N134="nulová",J134,0)</f>
        <v>0</v>
      </c>
      <c r="BJ134" s="378" t="s">
        <v>88</v>
      </c>
      <c r="BK134" s="477">
        <f>ROUND(I134*H134,2)</f>
        <v>0</v>
      </c>
      <c r="BL134" s="378" t="s">
        <v>172</v>
      </c>
      <c r="BM134" s="476" t="s">
        <v>205</v>
      </c>
    </row>
    <row r="135" spans="1:65" s="391" customFormat="1">
      <c r="A135" s="387"/>
      <c r="B135" s="388"/>
      <c r="C135" s="387"/>
      <c r="D135" s="478" t="s">
        <v>174</v>
      </c>
      <c r="E135" s="387"/>
      <c r="F135" s="479" t="s">
        <v>206</v>
      </c>
      <c r="G135" s="387"/>
      <c r="H135" s="387"/>
      <c r="I135" s="480"/>
      <c r="J135" s="387"/>
      <c r="K135" s="387"/>
      <c r="L135" s="388"/>
      <c r="M135" s="481"/>
      <c r="O135" s="387"/>
      <c r="P135" s="387"/>
      <c r="Q135" s="387"/>
      <c r="R135" s="387"/>
      <c r="S135" s="387"/>
      <c r="T135" s="482"/>
      <c r="U135" s="387"/>
      <c r="V135" s="387"/>
      <c r="W135" s="387"/>
      <c r="X135" s="387"/>
      <c r="Y135" s="387"/>
      <c r="Z135" s="387"/>
      <c r="AA135" s="387"/>
      <c r="AB135" s="387"/>
      <c r="AC135" s="387"/>
      <c r="AD135" s="387"/>
      <c r="AE135" s="387"/>
      <c r="AT135" s="378" t="s">
        <v>174</v>
      </c>
      <c r="AU135" s="378" t="s">
        <v>90</v>
      </c>
    </row>
    <row r="136" spans="1:65" s="483" customFormat="1">
      <c r="B136" s="484"/>
      <c r="D136" s="485" t="s">
        <v>176</v>
      </c>
      <c r="E136" s="486" t="s">
        <v>79</v>
      </c>
      <c r="F136" s="487" t="s">
        <v>207</v>
      </c>
      <c r="H136" s="488">
        <v>1.7250000000000001</v>
      </c>
      <c r="I136" s="489"/>
      <c r="L136" s="484"/>
      <c r="M136" s="490"/>
      <c r="T136" s="491"/>
      <c r="AT136" s="486" t="s">
        <v>176</v>
      </c>
      <c r="AU136" s="486" t="s">
        <v>90</v>
      </c>
      <c r="AV136" s="483" t="s">
        <v>90</v>
      </c>
      <c r="AW136" s="483" t="s">
        <v>39</v>
      </c>
      <c r="AX136" s="483" t="s">
        <v>81</v>
      </c>
      <c r="AY136" s="486" t="s">
        <v>165</v>
      </c>
    </row>
    <row r="137" spans="1:65" s="483" customFormat="1">
      <c r="B137" s="484"/>
      <c r="D137" s="485" t="s">
        <v>176</v>
      </c>
      <c r="E137" s="486" t="s">
        <v>79</v>
      </c>
      <c r="F137" s="487" t="s">
        <v>208</v>
      </c>
      <c r="H137" s="488">
        <v>3.52</v>
      </c>
      <c r="I137" s="489"/>
      <c r="L137" s="484"/>
      <c r="M137" s="490"/>
      <c r="T137" s="491"/>
      <c r="AT137" s="486" t="s">
        <v>176</v>
      </c>
      <c r="AU137" s="486" t="s">
        <v>90</v>
      </c>
      <c r="AV137" s="483" t="s">
        <v>90</v>
      </c>
      <c r="AW137" s="483" t="s">
        <v>39</v>
      </c>
      <c r="AX137" s="483" t="s">
        <v>81</v>
      </c>
      <c r="AY137" s="486" t="s">
        <v>165</v>
      </c>
    </row>
    <row r="138" spans="1:65" s="483" customFormat="1" ht="22.5">
      <c r="B138" s="484"/>
      <c r="D138" s="485" t="s">
        <v>176</v>
      </c>
      <c r="E138" s="486" t="s">
        <v>79</v>
      </c>
      <c r="F138" s="487" t="s">
        <v>209</v>
      </c>
      <c r="H138" s="488">
        <v>0.246</v>
      </c>
      <c r="I138" s="489"/>
      <c r="L138" s="484"/>
      <c r="M138" s="490"/>
      <c r="T138" s="491"/>
      <c r="AT138" s="486" t="s">
        <v>176</v>
      </c>
      <c r="AU138" s="486" t="s">
        <v>90</v>
      </c>
      <c r="AV138" s="483" t="s">
        <v>90</v>
      </c>
      <c r="AW138" s="483" t="s">
        <v>39</v>
      </c>
      <c r="AX138" s="483" t="s">
        <v>81</v>
      </c>
      <c r="AY138" s="486" t="s">
        <v>165</v>
      </c>
    </row>
    <row r="139" spans="1:65" s="391" customFormat="1" ht="49.15" customHeight="1">
      <c r="A139" s="387"/>
      <c r="B139" s="388"/>
      <c r="C139" s="465" t="s">
        <v>210</v>
      </c>
      <c r="D139" s="465" t="s">
        <v>167</v>
      </c>
      <c r="E139" s="466" t="s">
        <v>211</v>
      </c>
      <c r="F139" s="467" t="s">
        <v>212</v>
      </c>
      <c r="G139" s="468" t="s">
        <v>213</v>
      </c>
      <c r="H139" s="469">
        <v>4.2</v>
      </c>
      <c r="I139" s="470"/>
      <c r="J139" s="471">
        <f>ROUND(I139*H139,2)</f>
        <v>0</v>
      </c>
      <c r="K139" s="467" t="s">
        <v>171</v>
      </c>
      <c r="L139" s="388"/>
      <c r="M139" s="472" t="s">
        <v>79</v>
      </c>
      <c r="N139" s="473" t="s">
        <v>51</v>
      </c>
      <c r="O139" s="387"/>
      <c r="P139" s="474">
        <f>O139*H139</f>
        <v>0</v>
      </c>
      <c r="Q139" s="474">
        <v>2.4672129999999998E-3</v>
      </c>
      <c r="R139" s="474">
        <f>Q139*H139</f>
        <v>1.03622946E-2</v>
      </c>
      <c r="S139" s="474">
        <v>0</v>
      </c>
      <c r="T139" s="475">
        <f>S139*H139</f>
        <v>0</v>
      </c>
      <c r="U139" s="387"/>
      <c r="V139" s="387"/>
      <c r="W139" s="387"/>
      <c r="X139" s="387"/>
      <c r="Y139" s="387"/>
      <c r="Z139" s="387"/>
      <c r="AA139" s="387"/>
      <c r="AB139" s="387"/>
      <c r="AC139" s="387"/>
      <c r="AD139" s="387"/>
      <c r="AE139" s="387"/>
      <c r="AR139" s="476" t="s">
        <v>172</v>
      </c>
      <c r="AT139" s="476" t="s">
        <v>167</v>
      </c>
      <c r="AU139" s="476" t="s">
        <v>90</v>
      </c>
      <c r="AY139" s="378" t="s">
        <v>165</v>
      </c>
      <c r="BE139" s="477">
        <f>IF(N139="základní",J139,0)</f>
        <v>0</v>
      </c>
      <c r="BF139" s="477">
        <f>IF(N139="snížená",J139,0)</f>
        <v>0</v>
      </c>
      <c r="BG139" s="477">
        <f>IF(N139="zákl. přenesená",J139,0)</f>
        <v>0</v>
      </c>
      <c r="BH139" s="477">
        <f>IF(N139="sníž. přenesená",J139,0)</f>
        <v>0</v>
      </c>
      <c r="BI139" s="477">
        <f>IF(N139="nulová",J139,0)</f>
        <v>0</v>
      </c>
      <c r="BJ139" s="378" t="s">
        <v>88</v>
      </c>
      <c r="BK139" s="477">
        <f>ROUND(I139*H139,2)</f>
        <v>0</v>
      </c>
      <c r="BL139" s="378" t="s">
        <v>172</v>
      </c>
      <c r="BM139" s="476" t="s">
        <v>214</v>
      </c>
    </row>
    <row r="140" spans="1:65" s="391" customFormat="1">
      <c r="A140" s="387"/>
      <c r="B140" s="388"/>
      <c r="C140" s="387"/>
      <c r="D140" s="478" t="s">
        <v>174</v>
      </c>
      <c r="E140" s="387"/>
      <c r="F140" s="479" t="s">
        <v>215</v>
      </c>
      <c r="G140" s="387"/>
      <c r="H140" s="387"/>
      <c r="I140" s="480"/>
      <c r="J140" s="387"/>
      <c r="K140" s="387"/>
      <c r="L140" s="388"/>
      <c r="M140" s="481"/>
      <c r="O140" s="387"/>
      <c r="P140" s="387"/>
      <c r="Q140" s="387"/>
      <c r="R140" s="387"/>
      <c r="S140" s="387"/>
      <c r="T140" s="482"/>
      <c r="U140" s="387"/>
      <c r="V140" s="387"/>
      <c r="W140" s="387"/>
      <c r="X140" s="387"/>
      <c r="Y140" s="387"/>
      <c r="Z140" s="387"/>
      <c r="AA140" s="387"/>
      <c r="AB140" s="387"/>
      <c r="AC140" s="387"/>
      <c r="AD140" s="387"/>
      <c r="AE140" s="387"/>
      <c r="AT140" s="378" t="s">
        <v>174</v>
      </c>
      <c r="AU140" s="378" t="s">
        <v>90</v>
      </c>
    </row>
    <row r="141" spans="1:65" s="483" customFormat="1">
      <c r="B141" s="484"/>
      <c r="D141" s="485" t="s">
        <v>176</v>
      </c>
      <c r="E141" s="486" t="s">
        <v>79</v>
      </c>
      <c r="F141" s="487" t="s">
        <v>216</v>
      </c>
      <c r="H141" s="488">
        <v>3.2</v>
      </c>
      <c r="I141" s="489"/>
      <c r="L141" s="484"/>
      <c r="M141" s="490"/>
      <c r="T141" s="491"/>
      <c r="AT141" s="486" t="s">
        <v>176</v>
      </c>
      <c r="AU141" s="486" t="s">
        <v>90</v>
      </c>
      <c r="AV141" s="483" t="s">
        <v>90</v>
      </c>
      <c r="AW141" s="483" t="s">
        <v>39</v>
      </c>
      <c r="AX141" s="483" t="s">
        <v>81</v>
      </c>
      <c r="AY141" s="486" t="s">
        <v>165</v>
      </c>
    </row>
    <row r="142" spans="1:65" s="483" customFormat="1">
      <c r="B142" s="484"/>
      <c r="D142" s="485" t="s">
        <v>176</v>
      </c>
      <c r="E142" s="486" t="s">
        <v>79</v>
      </c>
      <c r="F142" s="487" t="s">
        <v>217</v>
      </c>
      <c r="H142" s="488">
        <v>1</v>
      </c>
      <c r="I142" s="489"/>
      <c r="L142" s="484"/>
      <c r="M142" s="490"/>
      <c r="T142" s="491"/>
      <c r="AT142" s="486" t="s">
        <v>176</v>
      </c>
      <c r="AU142" s="486" t="s">
        <v>90</v>
      </c>
      <c r="AV142" s="483" t="s">
        <v>90</v>
      </c>
      <c r="AW142" s="483" t="s">
        <v>39</v>
      </c>
      <c r="AX142" s="483" t="s">
        <v>81</v>
      </c>
      <c r="AY142" s="486" t="s">
        <v>165</v>
      </c>
    </row>
    <row r="143" spans="1:65" s="391" customFormat="1" ht="49.15" customHeight="1">
      <c r="A143" s="387"/>
      <c r="B143" s="388"/>
      <c r="C143" s="465" t="s">
        <v>218</v>
      </c>
      <c r="D143" s="465" t="s">
        <v>167</v>
      </c>
      <c r="E143" s="466" t="s">
        <v>219</v>
      </c>
      <c r="F143" s="467" t="s">
        <v>220</v>
      </c>
      <c r="G143" s="468" t="s">
        <v>213</v>
      </c>
      <c r="H143" s="469">
        <v>4.2</v>
      </c>
      <c r="I143" s="470"/>
      <c r="J143" s="471">
        <f>ROUND(I143*H143,2)</f>
        <v>0</v>
      </c>
      <c r="K143" s="467" t="s">
        <v>171</v>
      </c>
      <c r="L143" s="388"/>
      <c r="M143" s="472" t="s">
        <v>79</v>
      </c>
      <c r="N143" s="473" t="s">
        <v>51</v>
      </c>
      <c r="O143" s="387"/>
      <c r="P143" s="474">
        <f>O143*H143</f>
        <v>0</v>
      </c>
      <c r="Q143" s="474">
        <v>0</v>
      </c>
      <c r="R143" s="474">
        <f>Q143*H143</f>
        <v>0</v>
      </c>
      <c r="S143" s="474">
        <v>0</v>
      </c>
      <c r="T143" s="475">
        <f>S143*H143</f>
        <v>0</v>
      </c>
      <c r="U143" s="387"/>
      <c r="V143" s="387"/>
      <c r="W143" s="387"/>
      <c r="X143" s="387"/>
      <c r="Y143" s="387"/>
      <c r="Z143" s="387"/>
      <c r="AA143" s="387"/>
      <c r="AB143" s="387"/>
      <c r="AC143" s="387"/>
      <c r="AD143" s="387"/>
      <c r="AE143" s="387"/>
      <c r="AR143" s="476" t="s">
        <v>172</v>
      </c>
      <c r="AT143" s="476" t="s">
        <v>167</v>
      </c>
      <c r="AU143" s="476" t="s">
        <v>90</v>
      </c>
      <c r="AY143" s="378" t="s">
        <v>165</v>
      </c>
      <c r="BE143" s="477">
        <f>IF(N143="základní",J143,0)</f>
        <v>0</v>
      </c>
      <c r="BF143" s="477">
        <f>IF(N143="snížená",J143,0)</f>
        <v>0</v>
      </c>
      <c r="BG143" s="477">
        <f>IF(N143="zákl. přenesená",J143,0)</f>
        <v>0</v>
      </c>
      <c r="BH143" s="477">
        <f>IF(N143="sníž. přenesená",J143,0)</f>
        <v>0</v>
      </c>
      <c r="BI143" s="477">
        <f>IF(N143="nulová",J143,0)</f>
        <v>0</v>
      </c>
      <c r="BJ143" s="378" t="s">
        <v>88</v>
      </c>
      <c r="BK143" s="477">
        <f>ROUND(I143*H143,2)</f>
        <v>0</v>
      </c>
      <c r="BL143" s="378" t="s">
        <v>172</v>
      </c>
      <c r="BM143" s="476" t="s">
        <v>221</v>
      </c>
    </row>
    <row r="144" spans="1:65" s="391" customFormat="1">
      <c r="A144" s="387"/>
      <c r="B144" s="388"/>
      <c r="C144" s="387"/>
      <c r="D144" s="478" t="s">
        <v>174</v>
      </c>
      <c r="E144" s="387"/>
      <c r="F144" s="479" t="s">
        <v>222</v>
      </c>
      <c r="G144" s="387"/>
      <c r="H144" s="387"/>
      <c r="I144" s="480"/>
      <c r="J144" s="387"/>
      <c r="K144" s="387"/>
      <c r="L144" s="388"/>
      <c r="M144" s="481"/>
      <c r="O144" s="387"/>
      <c r="P144" s="387"/>
      <c r="Q144" s="387"/>
      <c r="R144" s="387"/>
      <c r="S144" s="387"/>
      <c r="T144" s="482"/>
      <c r="U144" s="387"/>
      <c r="V144" s="387"/>
      <c r="W144" s="387"/>
      <c r="X144" s="387"/>
      <c r="Y144" s="387"/>
      <c r="Z144" s="387"/>
      <c r="AA144" s="387"/>
      <c r="AB144" s="387"/>
      <c r="AC144" s="387"/>
      <c r="AD144" s="387"/>
      <c r="AE144" s="387"/>
      <c r="AT144" s="378" t="s">
        <v>174</v>
      </c>
      <c r="AU144" s="378" t="s">
        <v>90</v>
      </c>
    </row>
    <row r="145" spans="1:65" s="391" customFormat="1" ht="37.9" customHeight="1">
      <c r="A145" s="387"/>
      <c r="B145" s="388"/>
      <c r="C145" s="465" t="s">
        <v>223</v>
      </c>
      <c r="D145" s="465" t="s">
        <v>167</v>
      </c>
      <c r="E145" s="466" t="s">
        <v>224</v>
      </c>
      <c r="F145" s="467" t="s">
        <v>225</v>
      </c>
      <c r="G145" s="468" t="s">
        <v>190</v>
      </c>
      <c r="H145" s="469">
        <v>0.60399999999999998</v>
      </c>
      <c r="I145" s="470"/>
      <c r="J145" s="471">
        <f>ROUND(I145*H145,2)</f>
        <v>0</v>
      </c>
      <c r="K145" s="467" t="s">
        <v>171</v>
      </c>
      <c r="L145" s="388"/>
      <c r="M145" s="472" t="s">
        <v>79</v>
      </c>
      <c r="N145" s="473" t="s">
        <v>51</v>
      </c>
      <c r="O145" s="387"/>
      <c r="P145" s="474">
        <f>O145*H145</f>
        <v>0</v>
      </c>
      <c r="Q145" s="474">
        <v>1.1090686000000001</v>
      </c>
      <c r="R145" s="474">
        <f>Q145*H145</f>
        <v>0.66987743440000003</v>
      </c>
      <c r="S145" s="474">
        <v>0</v>
      </c>
      <c r="T145" s="475">
        <f>S145*H145</f>
        <v>0</v>
      </c>
      <c r="U145" s="387"/>
      <c r="V145" s="387"/>
      <c r="W145" s="387"/>
      <c r="X145" s="387"/>
      <c r="Y145" s="387"/>
      <c r="Z145" s="387"/>
      <c r="AA145" s="387"/>
      <c r="AB145" s="387"/>
      <c r="AC145" s="387"/>
      <c r="AD145" s="387"/>
      <c r="AE145" s="387"/>
      <c r="AR145" s="476" t="s">
        <v>172</v>
      </c>
      <c r="AT145" s="476" t="s">
        <v>167</v>
      </c>
      <c r="AU145" s="476" t="s">
        <v>90</v>
      </c>
      <c r="AY145" s="378" t="s">
        <v>165</v>
      </c>
      <c r="BE145" s="477">
        <f>IF(N145="základní",J145,0)</f>
        <v>0</v>
      </c>
      <c r="BF145" s="477">
        <f>IF(N145="snížená",J145,0)</f>
        <v>0</v>
      </c>
      <c r="BG145" s="477">
        <f>IF(N145="zákl. přenesená",J145,0)</f>
        <v>0</v>
      </c>
      <c r="BH145" s="477">
        <f>IF(N145="sníž. přenesená",J145,0)</f>
        <v>0</v>
      </c>
      <c r="BI145" s="477">
        <f>IF(N145="nulová",J145,0)</f>
        <v>0</v>
      </c>
      <c r="BJ145" s="378" t="s">
        <v>88</v>
      </c>
      <c r="BK145" s="477">
        <f>ROUND(I145*H145,2)</f>
        <v>0</v>
      </c>
      <c r="BL145" s="378" t="s">
        <v>172</v>
      </c>
      <c r="BM145" s="476" t="s">
        <v>226</v>
      </c>
    </row>
    <row r="146" spans="1:65" s="391" customFormat="1">
      <c r="A146" s="387"/>
      <c r="B146" s="388"/>
      <c r="C146" s="387"/>
      <c r="D146" s="478" t="s">
        <v>174</v>
      </c>
      <c r="E146" s="387"/>
      <c r="F146" s="479" t="s">
        <v>227</v>
      </c>
      <c r="G146" s="387"/>
      <c r="H146" s="387"/>
      <c r="I146" s="480"/>
      <c r="J146" s="387"/>
      <c r="K146" s="387"/>
      <c r="L146" s="388"/>
      <c r="M146" s="481"/>
      <c r="O146" s="387"/>
      <c r="P146" s="387"/>
      <c r="Q146" s="387"/>
      <c r="R146" s="387"/>
      <c r="S146" s="387"/>
      <c r="T146" s="482"/>
      <c r="U146" s="387"/>
      <c r="V146" s="387"/>
      <c r="W146" s="387"/>
      <c r="X146" s="387"/>
      <c r="Y146" s="387"/>
      <c r="Z146" s="387"/>
      <c r="AA146" s="387"/>
      <c r="AB146" s="387"/>
      <c r="AC146" s="387"/>
      <c r="AD146" s="387"/>
      <c r="AE146" s="387"/>
      <c r="AT146" s="378" t="s">
        <v>174</v>
      </c>
      <c r="AU146" s="378" t="s">
        <v>90</v>
      </c>
    </row>
    <row r="147" spans="1:65" s="483" customFormat="1" ht="22.5">
      <c r="B147" s="484"/>
      <c r="D147" s="485" t="s">
        <v>176</v>
      </c>
      <c r="E147" s="486" t="s">
        <v>79</v>
      </c>
      <c r="F147" s="487" t="s">
        <v>228</v>
      </c>
      <c r="H147" s="488">
        <v>0.60399999999999998</v>
      </c>
      <c r="I147" s="489"/>
      <c r="L147" s="484"/>
      <c r="M147" s="490"/>
      <c r="T147" s="491"/>
      <c r="AT147" s="486" t="s">
        <v>176</v>
      </c>
      <c r="AU147" s="486" t="s">
        <v>90</v>
      </c>
      <c r="AV147" s="483" t="s">
        <v>90</v>
      </c>
      <c r="AW147" s="483" t="s">
        <v>39</v>
      </c>
      <c r="AX147" s="483" t="s">
        <v>81</v>
      </c>
      <c r="AY147" s="486" t="s">
        <v>165</v>
      </c>
    </row>
    <row r="148" spans="1:65" s="391" customFormat="1" ht="24.2" customHeight="1">
      <c r="A148" s="387"/>
      <c r="B148" s="388"/>
      <c r="C148" s="465" t="s">
        <v>229</v>
      </c>
      <c r="D148" s="465" t="s">
        <v>167</v>
      </c>
      <c r="E148" s="466" t="s">
        <v>2916</v>
      </c>
      <c r="F148" s="467" t="s">
        <v>2917</v>
      </c>
      <c r="G148" s="468" t="s">
        <v>232</v>
      </c>
      <c r="H148" s="469">
        <v>1</v>
      </c>
      <c r="I148" s="470"/>
      <c r="J148" s="471">
        <f>ROUND(I148*H148,2)</f>
        <v>0</v>
      </c>
      <c r="K148" s="467" t="s">
        <v>171</v>
      </c>
      <c r="L148" s="388"/>
      <c r="M148" s="472" t="s">
        <v>79</v>
      </c>
      <c r="N148" s="473" t="s">
        <v>51</v>
      </c>
      <c r="O148" s="387"/>
      <c r="P148" s="474">
        <f>O148*H148</f>
        <v>0</v>
      </c>
      <c r="Q148" s="474">
        <v>0</v>
      </c>
      <c r="R148" s="474">
        <f>Q148*H148</f>
        <v>0</v>
      </c>
      <c r="S148" s="474">
        <v>0</v>
      </c>
      <c r="T148" s="475">
        <f>S148*H148</f>
        <v>0</v>
      </c>
      <c r="U148" s="387"/>
      <c r="V148" s="387"/>
      <c r="W148" s="387"/>
      <c r="X148" s="387"/>
      <c r="Y148" s="387"/>
      <c r="Z148" s="387"/>
      <c r="AA148" s="387"/>
      <c r="AB148" s="387"/>
      <c r="AC148" s="387"/>
      <c r="AD148" s="387"/>
      <c r="AE148" s="387"/>
      <c r="AR148" s="476" t="s">
        <v>172</v>
      </c>
      <c r="AT148" s="476" t="s">
        <v>167</v>
      </c>
      <c r="AU148" s="476" t="s">
        <v>90</v>
      </c>
      <c r="AY148" s="378" t="s">
        <v>165</v>
      </c>
      <c r="BE148" s="477">
        <f>IF(N148="základní",J148,0)</f>
        <v>0</v>
      </c>
      <c r="BF148" s="477">
        <f>IF(N148="snížená",J148,0)</f>
        <v>0</v>
      </c>
      <c r="BG148" s="477">
        <f>IF(N148="zákl. přenesená",J148,0)</f>
        <v>0</v>
      </c>
      <c r="BH148" s="477">
        <f>IF(N148="sníž. přenesená",J148,0)</f>
        <v>0</v>
      </c>
      <c r="BI148" s="477">
        <f>IF(N148="nulová",J148,0)</f>
        <v>0</v>
      </c>
      <c r="BJ148" s="378" t="s">
        <v>88</v>
      </c>
      <c r="BK148" s="477">
        <f>ROUND(I148*H148,2)</f>
        <v>0</v>
      </c>
      <c r="BL148" s="378" t="s">
        <v>172</v>
      </c>
      <c r="BM148" s="476" t="s">
        <v>2936</v>
      </c>
    </row>
    <row r="149" spans="1:65" s="391" customFormat="1">
      <c r="A149" s="387"/>
      <c r="B149" s="388"/>
      <c r="C149" s="387"/>
      <c r="D149" s="478" t="s">
        <v>174</v>
      </c>
      <c r="E149" s="387"/>
      <c r="F149" s="479" t="s">
        <v>2937</v>
      </c>
      <c r="G149" s="387"/>
      <c r="H149" s="387"/>
      <c r="I149" s="480"/>
      <c r="J149" s="387"/>
      <c r="K149" s="387"/>
      <c r="L149" s="388"/>
      <c r="M149" s="481"/>
      <c r="O149" s="387"/>
      <c r="P149" s="387"/>
      <c r="Q149" s="387"/>
      <c r="R149" s="387"/>
      <c r="S149" s="387"/>
      <c r="T149" s="482"/>
      <c r="U149" s="387"/>
      <c r="V149" s="387"/>
      <c r="W149" s="387"/>
      <c r="X149" s="387"/>
      <c r="Y149" s="387"/>
      <c r="Z149" s="387"/>
      <c r="AA149" s="387"/>
      <c r="AB149" s="387"/>
      <c r="AC149" s="387"/>
      <c r="AD149" s="387"/>
      <c r="AE149" s="387"/>
      <c r="AT149" s="378" t="s">
        <v>174</v>
      </c>
      <c r="AU149" s="378" t="s">
        <v>90</v>
      </c>
    </row>
    <row r="150" spans="1:65" s="391" customFormat="1" ht="24.2" customHeight="1">
      <c r="A150" s="387"/>
      <c r="B150" s="388"/>
      <c r="C150" s="492" t="s">
        <v>236</v>
      </c>
      <c r="D150" s="492" t="s">
        <v>319</v>
      </c>
      <c r="E150" s="493" t="s">
        <v>2918</v>
      </c>
      <c r="F150" s="494" t="s">
        <v>2919</v>
      </c>
      <c r="G150" s="495" t="s">
        <v>232</v>
      </c>
      <c r="H150" s="496">
        <v>1</v>
      </c>
      <c r="I150" s="497"/>
      <c r="J150" s="498">
        <f>ROUND(I150*H150,2)</f>
        <v>0</v>
      </c>
      <c r="K150" s="494" t="s">
        <v>171</v>
      </c>
      <c r="L150" s="499"/>
      <c r="M150" s="500" t="s">
        <v>79</v>
      </c>
      <c r="N150" s="501" t="s">
        <v>51</v>
      </c>
      <c r="O150" s="387"/>
      <c r="P150" s="474">
        <f>O150*H150</f>
        <v>0</v>
      </c>
      <c r="Q150" s="474">
        <v>0.27300000000000002</v>
      </c>
      <c r="R150" s="474">
        <f>Q150*H150</f>
        <v>0.27300000000000002</v>
      </c>
      <c r="S150" s="474">
        <v>0</v>
      </c>
      <c r="T150" s="475">
        <f>S150*H150</f>
        <v>0</v>
      </c>
      <c r="U150" s="387"/>
      <c r="V150" s="387"/>
      <c r="W150" s="387"/>
      <c r="X150" s="387"/>
      <c r="Y150" s="387"/>
      <c r="Z150" s="387"/>
      <c r="AA150" s="387"/>
      <c r="AB150" s="387"/>
      <c r="AC150" s="387"/>
      <c r="AD150" s="387"/>
      <c r="AE150" s="387"/>
      <c r="AR150" s="476" t="s">
        <v>218</v>
      </c>
      <c r="AT150" s="476" t="s">
        <v>319</v>
      </c>
      <c r="AU150" s="476" t="s">
        <v>90</v>
      </c>
      <c r="AY150" s="378" t="s">
        <v>165</v>
      </c>
      <c r="BE150" s="477">
        <f>IF(N150="základní",J150,0)</f>
        <v>0</v>
      </c>
      <c r="BF150" s="477">
        <f>IF(N150="snížená",J150,0)</f>
        <v>0</v>
      </c>
      <c r="BG150" s="477">
        <f>IF(N150="zákl. přenesená",J150,0)</f>
        <v>0</v>
      </c>
      <c r="BH150" s="477">
        <f>IF(N150="sníž. přenesená",J150,0)</f>
        <v>0</v>
      </c>
      <c r="BI150" s="477">
        <f>IF(N150="nulová",J150,0)</f>
        <v>0</v>
      </c>
      <c r="BJ150" s="378" t="s">
        <v>88</v>
      </c>
      <c r="BK150" s="477">
        <f>ROUND(I150*H150,2)</f>
        <v>0</v>
      </c>
      <c r="BL150" s="378" t="s">
        <v>172</v>
      </c>
      <c r="BM150" s="476" t="s">
        <v>2938</v>
      </c>
    </row>
    <row r="151" spans="1:65" s="483" customFormat="1">
      <c r="B151" s="484"/>
      <c r="D151" s="485" t="s">
        <v>176</v>
      </c>
      <c r="E151" s="486" t="s">
        <v>79</v>
      </c>
      <c r="F151" s="487" t="s">
        <v>1737</v>
      </c>
      <c r="H151" s="488">
        <v>1</v>
      </c>
      <c r="I151" s="489"/>
      <c r="L151" s="484"/>
      <c r="M151" s="490"/>
      <c r="T151" s="491"/>
      <c r="AT151" s="486" t="s">
        <v>176</v>
      </c>
      <c r="AU151" s="486" t="s">
        <v>90</v>
      </c>
      <c r="AV151" s="483" t="s">
        <v>90</v>
      </c>
      <c r="AW151" s="483" t="s">
        <v>39</v>
      </c>
      <c r="AX151" s="483" t="s">
        <v>81</v>
      </c>
      <c r="AY151" s="486" t="s">
        <v>165</v>
      </c>
    </row>
    <row r="152" spans="1:65" s="391" customFormat="1" ht="78" customHeight="1">
      <c r="A152" s="387"/>
      <c r="B152" s="388"/>
      <c r="C152" s="465" t="s">
        <v>239</v>
      </c>
      <c r="D152" s="465" t="s">
        <v>167</v>
      </c>
      <c r="E152" s="466" t="s">
        <v>230</v>
      </c>
      <c r="F152" s="467" t="s">
        <v>231</v>
      </c>
      <c r="G152" s="468" t="s">
        <v>232</v>
      </c>
      <c r="H152" s="469">
        <v>1</v>
      </c>
      <c r="I152" s="470"/>
      <c r="J152" s="471">
        <f>ROUND(I152*H152,2)</f>
        <v>0</v>
      </c>
      <c r="K152" s="467" t="s">
        <v>171</v>
      </c>
      <c r="L152" s="388"/>
      <c r="M152" s="472" t="s">
        <v>79</v>
      </c>
      <c r="N152" s="473" t="s">
        <v>51</v>
      </c>
      <c r="O152" s="387"/>
      <c r="P152" s="474">
        <f>O152*H152</f>
        <v>0</v>
      </c>
      <c r="Q152" s="474">
        <v>1.0203271920000001</v>
      </c>
      <c r="R152" s="474">
        <f>Q152*H152</f>
        <v>1.0203271920000001</v>
      </c>
      <c r="S152" s="474">
        <v>0</v>
      </c>
      <c r="T152" s="475">
        <f>S152*H152</f>
        <v>0</v>
      </c>
      <c r="U152" s="387"/>
      <c r="V152" s="387"/>
      <c r="W152" s="387"/>
      <c r="X152" s="387"/>
      <c r="Y152" s="387"/>
      <c r="Z152" s="387"/>
      <c r="AA152" s="387"/>
      <c r="AB152" s="387"/>
      <c r="AC152" s="387"/>
      <c r="AD152" s="387"/>
      <c r="AE152" s="387"/>
      <c r="AR152" s="476" t="s">
        <v>172</v>
      </c>
      <c r="AT152" s="476" t="s">
        <v>167</v>
      </c>
      <c r="AU152" s="476" t="s">
        <v>90</v>
      </c>
      <c r="AY152" s="378" t="s">
        <v>165</v>
      </c>
      <c r="BE152" s="477">
        <f>IF(N152="základní",J152,0)</f>
        <v>0</v>
      </c>
      <c r="BF152" s="477">
        <f>IF(N152="snížená",J152,0)</f>
        <v>0</v>
      </c>
      <c r="BG152" s="477">
        <f>IF(N152="zákl. přenesená",J152,0)</f>
        <v>0</v>
      </c>
      <c r="BH152" s="477">
        <f>IF(N152="sníž. přenesená",J152,0)</f>
        <v>0</v>
      </c>
      <c r="BI152" s="477">
        <f>IF(N152="nulová",J152,0)</f>
        <v>0</v>
      </c>
      <c r="BJ152" s="378" t="s">
        <v>88</v>
      </c>
      <c r="BK152" s="477">
        <f>ROUND(I152*H152,2)</f>
        <v>0</v>
      </c>
      <c r="BL152" s="378" t="s">
        <v>172</v>
      </c>
      <c r="BM152" s="476" t="s">
        <v>233</v>
      </c>
    </row>
    <row r="153" spans="1:65" s="391" customFormat="1">
      <c r="A153" s="387"/>
      <c r="B153" s="388"/>
      <c r="C153" s="387"/>
      <c r="D153" s="478" t="s">
        <v>174</v>
      </c>
      <c r="E153" s="387"/>
      <c r="F153" s="479" t="s">
        <v>234</v>
      </c>
      <c r="G153" s="387"/>
      <c r="H153" s="387"/>
      <c r="I153" s="480"/>
      <c r="J153" s="387"/>
      <c r="K153" s="387"/>
      <c r="L153" s="388"/>
      <c r="M153" s="481"/>
      <c r="O153" s="387"/>
      <c r="P153" s="387"/>
      <c r="Q153" s="387"/>
      <c r="R153" s="387"/>
      <c r="S153" s="387"/>
      <c r="T153" s="482"/>
      <c r="U153" s="387"/>
      <c r="V153" s="387"/>
      <c r="W153" s="387"/>
      <c r="X153" s="387"/>
      <c r="Y153" s="387"/>
      <c r="Z153" s="387"/>
      <c r="AA153" s="387"/>
      <c r="AB153" s="387"/>
      <c r="AC153" s="387"/>
      <c r="AD153" s="387"/>
      <c r="AE153" s="387"/>
      <c r="AT153" s="378" t="s">
        <v>174</v>
      </c>
      <c r="AU153" s="378" t="s">
        <v>90</v>
      </c>
    </row>
    <row r="154" spans="1:65" s="483" customFormat="1">
      <c r="B154" s="484"/>
      <c r="D154" s="485" t="s">
        <v>176</v>
      </c>
      <c r="E154" s="486" t="s">
        <v>79</v>
      </c>
      <c r="F154" s="487" t="s">
        <v>235</v>
      </c>
      <c r="H154" s="488">
        <v>1</v>
      </c>
      <c r="I154" s="489"/>
      <c r="L154" s="484"/>
      <c r="M154" s="490"/>
      <c r="T154" s="491"/>
      <c r="AT154" s="486" t="s">
        <v>176</v>
      </c>
      <c r="AU154" s="486" t="s">
        <v>90</v>
      </c>
      <c r="AV154" s="483" t="s">
        <v>90</v>
      </c>
      <c r="AW154" s="483" t="s">
        <v>39</v>
      </c>
      <c r="AX154" s="483" t="s">
        <v>81</v>
      </c>
      <c r="AY154" s="486" t="s">
        <v>165</v>
      </c>
    </row>
    <row r="155" spans="1:65" s="452" customFormat="1" ht="22.9" customHeight="1">
      <c r="B155" s="453"/>
      <c r="D155" s="454" t="s">
        <v>80</v>
      </c>
      <c r="E155" s="463" t="s">
        <v>202</v>
      </c>
      <c r="F155" s="463" t="s">
        <v>238</v>
      </c>
      <c r="I155" s="456"/>
      <c r="J155" s="464">
        <f>BK155</f>
        <v>0</v>
      </c>
      <c r="L155" s="453"/>
      <c r="M155" s="458"/>
      <c r="P155" s="459">
        <f>SUM(P156:P211)</f>
        <v>0</v>
      </c>
      <c r="R155" s="459">
        <f>SUM(R156:R211)</f>
        <v>7.6026819850199994</v>
      </c>
      <c r="T155" s="460">
        <f>SUM(T156:T211)</f>
        <v>0</v>
      </c>
      <c r="AR155" s="454" t="s">
        <v>88</v>
      </c>
      <c r="AT155" s="461" t="s">
        <v>80</v>
      </c>
      <c r="AU155" s="461" t="s">
        <v>88</v>
      </c>
      <c r="AY155" s="454" t="s">
        <v>165</v>
      </c>
      <c r="BK155" s="462">
        <f>SUM(BK156:BK211)</f>
        <v>0</v>
      </c>
    </row>
    <row r="156" spans="1:65" s="391" customFormat="1" ht="37.9" customHeight="1">
      <c r="A156" s="387"/>
      <c r="B156" s="388"/>
      <c r="C156" s="465" t="s">
        <v>244</v>
      </c>
      <c r="D156" s="465" t="s">
        <v>167</v>
      </c>
      <c r="E156" s="466" t="s">
        <v>240</v>
      </c>
      <c r="F156" s="467" t="s">
        <v>241</v>
      </c>
      <c r="G156" s="468" t="s">
        <v>213</v>
      </c>
      <c r="H156" s="469">
        <v>110.395</v>
      </c>
      <c r="I156" s="470"/>
      <c r="J156" s="471">
        <f>ROUND(I156*H156,2)</f>
        <v>0</v>
      </c>
      <c r="K156" s="467" t="s">
        <v>171</v>
      </c>
      <c r="L156" s="388"/>
      <c r="M156" s="472" t="s">
        <v>79</v>
      </c>
      <c r="N156" s="473" t="s">
        <v>51</v>
      </c>
      <c r="O156" s="387"/>
      <c r="P156" s="474">
        <f>O156*H156</f>
        <v>0</v>
      </c>
      <c r="Q156" s="474">
        <v>6.4050000000000001E-4</v>
      </c>
      <c r="R156" s="474">
        <f>Q156*H156</f>
        <v>7.0707997499999994E-2</v>
      </c>
      <c r="S156" s="474">
        <v>0</v>
      </c>
      <c r="T156" s="475">
        <f>S156*H156</f>
        <v>0</v>
      </c>
      <c r="U156" s="387"/>
      <c r="V156" s="387"/>
      <c r="W156" s="387"/>
      <c r="X156" s="387"/>
      <c r="Y156" s="387"/>
      <c r="Z156" s="387"/>
      <c r="AA156" s="387"/>
      <c r="AB156" s="387"/>
      <c r="AC156" s="387"/>
      <c r="AD156" s="387"/>
      <c r="AE156" s="387"/>
      <c r="AR156" s="476" t="s">
        <v>172</v>
      </c>
      <c r="AT156" s="476" t="s">
        <v>167</v>
      </c>
      <c r="AU156" s="476" t="s">
        <v>90</v>
      </c>
      <c r="AY156" s="378" t="s">
        <v>165</v>
      </c>
      <c r="BE156" s="477">
        <f>IF(N156="základní",J156,0)</f>
        <v>0</v>
      </c>
      <c r="BF156" s="477">
        <f>IF(N156="snížená",J156,0)</f>
        <v>0</v>
      </c>
      <c r="BG156" s="477">
        <f>IF(N156="zákl. přenesená",J156,0)</f>
        <v>0</v>
      </c>
      <c r="BH156" s="477">
        <f>IF(N156="sníž. přenesená",J156,0)</f>
        <v>0</v>
      </c>
      <c r="BI156" s="477">
        <f>IF(N156="nulová",J156,0)</f>
        <v>0</v>
      </c>
      <c r="BJ156" s="378" t="s">
        <v>88</v>
      </c>
      <c r="BK156" s="477">
        <f>ROUND(I156*H156,2)</f>
        <v>0</v>
      </c>
      <c r="BL156" s="378" t="s">
        <v>172</v>
      </c>
      <c r="BM156" s="476" t="s">
        <v>242</v>
      </c>
    </row>
    <row r="157" spans="1:65" s="391" customFormat="1">
      <c r="A157" s="387"/>
      <c r="B157" s="388"/>
      <c r="C157" s="387"/>
      <c r="D157" s="478" t="s">
        <v>174</v>
      </c>
      <c r="E157" s="387"/>
      <c r="F157" s="479" t="s">
        <v>243</v>
      </c>
      <c r="G157" s="387"/>
      <c r="H157" s="387"/>
      <c r="I157" s="480"/>
      <c r="J157" s="387"/>
      <c r="K157" s="387"/>
      <c r="L157" s="388"/>
      <c r="M157" s="481"/>
      <c r="O157" s="387"/>
      <c r="P157" s="387"/>
      <c r="Q157" s="387"/>
      <c r="R157" s="387"/>
      <c r="S157" s="387"/>
      <c r="T157" s="482"/>
      <c r="U157" s="387"/>
      <c r="V157" s="387"/>
      <c r="W157" s="387"/>
      <c r="X157" s="387"/>
      <c r="Y157" s="387"/>
      <c r="Z157" s="387"/>
      <c r="AA157" s="387"/>
      <c r="AB157" s="387"/>
      <c r="AC157" s="387"/>
      <c r="AD157" s="387"/>
      <c r="AE157" s="387"/>
      <c r="AT157" s="378" t="s">
        <v>174</v>
      </c>
      <c r="AU157" s="378" t="s">
        <v>90</v>
      </c>
    </row>
    <row r="158" spans="1:65" s="391" customFormat="1" ht="44.25" customHeight="1">
      <c r="A158" s="387"/>
      <c r="B158" s="388"/>
      <c r="C158" s="465" t="s">
        <v>253</v>
      </c>
      <c r="D158" s="465" t="s">
        <v>167</v>
      </c>
      <c r="E158" s="466" t="s">
        <v>245</v>
      </c>
      <c r="F158" s="467" t="s">
        <v>246</v>
      </c>
      <c r="G158" s="468" t="s">
        <v>213</v>
      </c>
      <c r="H158" s="469">
        <v>110.395</v>
      </c>
      <c r="I158" s="470"/>
      <c r="J158" s="471">
        <f>ROUND(I158*H158,2)</f>
        <v>0</v>
      </c>
      <c r="K158" s="467" t="s">
        <v>171</v>
      </c>
      <c r="L158" s="388"/>
      <c r="M158" s="472" t="s">
        <v>79</v>
      </c>
      <c r="N158" s="473" t="s">
        <v>51</v>
      </c>
      <c r="O158" s="387"/>
      <c r="P158" s="474">
        <f>O158*H158</f>
        <v>0</v>
      </c>
      <c r="Q158" s="474">
        <v>1.8380000000000001E-2</v>
      </c>
      <c r="R158" s="474">
        <f>Q158*H158</f>
        <v>2.0290601000000001</v>
      </c>
      <c r="S158" s="474">
        <v>0</v>
      </c>
      <c r="T158" s="475">
        <f>S158*H158</f>
        <v>0</v>
      </c>
      <c r="U158" s="387"/>
      <c r="V158" s="387"/>
      <c r="W158" s="387"/>
      <c r="X158" s="387"/>
      <c r="Y158" s="387"/>
      <c r="Z158" s="387"/>
      <c r="AA158" s="387"/>
      <c r="AB158" s="387"/>
      <c r="AC158" s="387"/>
      <c r="AD158" s="387"/>
      <c r="AE158" s="387"/>
      <c r="AR158" s="476" t="s">
        <v>172</v>
      </c>
      <c r="AT158" s="476" t="s">
        <v>167</v>
      </c>
      <c r="AU158" s="476" t="s">
        <v>90</v>
      </c>
      <c r="AY158" s="378" t="s">
        <v>165</v>
      </c>
      <c r="BE158" s="477">
        <f>IF(N158="základní",J158,0)</f>
        <v>0</v>
      </c>
      <c r="BF158" s="477">
        <f>IF(N158="snížená",J158,0)</f>
        <v>0</v>
      </c>
      <c r="BG158" s="477">
        <f>IF(N158="zákl. přenesená",J158,0)</f>
        <v>0</v>
      </c>
      <c r="BH158" s="477">
        <f>IF(N158="sníž. přenesená",J158,0)</f>
        <v>0</v>
      </c>
      <c r="BI158" s="477">
        <f>IF(N158="nulová",J158,0)</f>
        <v>0</v>
      </c>
      <c r="BJ158" s="378" t="s">
        <v>88</v>
      </c>
      <c r="BK158" s="477">
        <f>ROUND(I158*H158,2)</f>
        <v>0</v>
      </c>
      <c r="BL158" s="378" t="s">
        <v>172</v>
      </c>
      <c r="BM158" s="476" t="s">
        <v>247</v>
      </c>
    </row>
    <row r="159" spans="1:65" s="391" customFormat="1">
      <c r="A159" s="387"/>
      <c r="B159" s="388"/>
      <c r="C159" s="387"/>
      <c r="D159" s="478" t="s">
        <v>174</v>
      </c>
      <c r="E159" s="387"/>
      <c r="F159" s="479" t="s">
        <v>248</v>
      </c>
      <c r="G159" s="387"/>
      <c r="H159" s="387"/>
      <c r="I159" s="480"/>
      <c r="J159" s="387"/>
      <c r="K159" s="387"/>
      <c r="L159" s="388"/>
      <c r="M159" s="481"/>
      <c r="O159" s="387"/>
      <c r="P159" s="387"/>
      <c r="Q159" s="387"/>
      <c r="R159" s="387"/>
      <c r="S159" s="387"/>
      <c r="T159" s="482"/>
      <c r="U159" s="387"/>
      <c r="V159" s="387"/>
      <c r="W159" s="387"/>
      <c r="X159" s="387"/>
      <c r="Y159" s="387"/>
      <c r="Z159" s="387"/>
      <c r="AA159" s="387"/>
      <c r="AB159" s="387"/>
      <c r="AC159" s="387"/>
      <c r="AD159" s="387"/>
      <c r="AE159" s="387"/>
      <c r="AT159" s="378" t="s">
        <v>174</v>
      </c>
      <c r="AU159" s="378" t="s">
        <v>90</v>
      </c>
    </row>
    <row r="160" spans="1:65" s="483" customFormat="1" ht="22.5">
      <c r="B160" s="484"/>
      <c r="D160" s="485" t="s">
        <v>176</v>
      </c>
      <c r="E160" s="486" t="s">
        <v>79</v>
      </c>
      <c r="F160" s="487" t="s">
        <v>249</v>
      </c>
      <c r="H160" s="488">
        <v>36.863</v>
      </c>
      <c r="I160" s="489"/>
      <c r="L160" s="484"/>
      <c r="M160" s="490"/>
      <c r="T160" s="491"/>
      <c r="AT160" s="486" t="s">
        <v>176</v>
      </c>
      <c r="AU160" s="486" t="s">
        <v>90</v>
      </c>
      <c r="AV160" s="483" t="s">
        <v>90</v>
      </c>
      <c r="AW160" s="483" t="s">
        <v>39</v>
      </c>
      <c r="AX160" s="483" t="s">
        <v>81</v>
      </c>
      <c r="AY160" s="486" t="s">
        <v>165</v>
      </c>
    </row>
    <row r="161" spans="1:65" s="483" customFormat="1" ht="22.5">
      <c r="B161" s="484"/>
      <c r="D161" s="485" t="s">
        <v>176</v>
      </c>
      <c r="E161" s="486" t="s">
        <v>79</v>
      </c>
      <c r="F161" s="487" t="s">
        <v>250</v>
      </c>
      <c r="H161" s="488">
        <v>15.348000000000001</v>
      </c>
      <c r="I161" s="489"/>
      <c r="L161" s="484"/>
      <c r="M161" s="490"/>
      <c r="T161" s="491"/>
      <c r="AT161" s="486" t="s">
        <v>176</v>
      </c>
      <c r="AU161" s="486" t="s">
        <v>90</v>
      </c>
      <c r="AV161" s="483" t="s">
        <v>90</v>
      </c>
      <c r="AW161" s="483" t="s">
        <v>39</v>
      </c>
      <c r="AX161" s="483" t="s">
        <v>81</v>
      </c>
      <c r="AY161" s="486" t="s">
        <v>165</v>
      </c>
    </row>
    <row r="162" spans="1:65" s="483" customFormat="1" ht="33.75">
      <c r="B162" s="484"/>
      <c r="D162" s="485" t="s">
        <v>176</v>
      </c>
      <c r="E162" s="486" t="s">
        <v>79</v>
      </c>
      <c r="F162" s="487" t="s">
        <v>251</v>
      </c>
      <c r="H162" s="488">
        <v>17.948</v>
      </c>
      <c r="I162" s="489"/>
      <c r="L162" s="484"/>
      <c r="M162" s="490"/>
      <c r="T162" s="491"/>
      <c r="AT162" s="486" t="s">
        <v>176</v>
      </c>
      <c r="AU162" s="486" t="s">
        <v>90</v>
      </c>
      <c r="AV162" s="483" t="s">
        <v>90</v>
      </c>
      <c r="AW162" s="483" t="s">
        <v>39</v>
      </c>
      <c r="AX162" s="483" t="s">
        <v>81</v>
      </c>
      <c r="AY162" s="486" t="s">
        <v>165</v>
      </c>
    </row>
    <row r="163" spans="1:65" s="483" customFormat="1" ht="33.75">
      <c r="B163" s="484"/>
      <c r="D163" s="485" t="s">
        <v>176</v>
      </c>
      <c r="E163" s="486" t="s">
        <v>79</v>
      </c>
      <c r="F163" s="487" t="s">
        <v>252</v>
      </c>
      <c r="H163" s="488">
        <v>40.235999999999997</v>
      </c>
      <c r="I163" s="489"/>
      <c r="L163" s="484"/>
      <c r="M163" s="490"/>
      <c r="T163" s="491"/>
      <c r="AT163" s="486" t="s">
        <v>176</v>
      </c>
      <c r="AU163" s="486" t="s">
        <v>90</v>
      </c>
      <c r="AV163" s="483" t="s">
        <v>90</v>
      </c>
      <c r="AW163" s="483" t="s">
        <v>39</v>
      </c>
      <c r="AX163" s="483" t="s">
        <v>81</v>
      </c>
      <c r="AY163" s="486" t="s">
        <v>165</v>
      </c>
    </row>
    <row r="164" spans="1:65" s="391" customFormat="1" ht="37.9" customHeight="1">
      <c r="A164" s="387"/>
      <c r="B164" s="388"/>
      <c r="C164" s="465" t="s">
        <v>8</v>
      </c>
      <c r="D164" s="465" t="s">
        <v>167</v>
      </c>
      <c r="E164" s="466" t="s">
        <v>254</v>
      </c>
      <c r="F164" s="467" t="s">
        <v>255</v>
      </c>
      <c r="G164" s="468" t="s">
        <v>213</v>
      </c>
      <c r="H164" s="469">
        <v>68.38</v>
      </c>
      <c r="I164" s="470"/>
      <c r="J164" s="471">
        <f>ROUND(I164*H164,2)</f>
        <v>0</v>
      </c>
      <c r="K164" s="467" t="s">
        <v>171</v>
      </c>
      <c r="L164" s="388"/>
      <c r="M164" s="472" t="s">
        <v>79</v>
      </c>
      <c r="N164" s="473" t="s">
        <v>51</v>
      </c>
      <c r="O164" s="387"/>
      <c r="P164" s="474">
        <f>O164*H164</f>
        <v>0</v>
      </c>
      <c r="Q164" s="474">
        <v>2.1000000000000001E-2</v>
      </c>
      <c r="R164" s="474">
        <f>Q164*H164</f>
        <v>1.43598</v>
      </c>
      <c r="S164" s="474">
        <v>0</v>
      </c>
      <c r="T164" s="475">
        <f>S164*H164</f>
        <v>0</v>
      </c>
      <c r="U164" s="387"/>
      <c r="V164" s="387"/>
      <c r="W164" s="387"/>
      <c r="X164" s="387"/>
      <c r="Y164" s="387"/>
      <c r="Z164" s="387"/>
      <c r="AA164" s="387"/>
      <c r="AB164" s="387"/>
      <c r="AC164" s="387"/>
      <c r="AD164" s="387"/>
      <c r="AE164" s="387"/>
      <c r="AR164" s="476" t="s">
        <v>172</v>
      </c>
      <c r="AT164" s="476" t="s">
        <v>167</v>
      </c>
      <c r="AU164" s="476" t="s">
        <v>90</v>
      </c>
      <c r="AY164" s="378" t="s">
        <v>165</v>
      </c>
      <c r="BE164" s="477">
        <f>IF(N164="základní",J164,0)</f>
        <v>0</v>
      </c>
      <c r="BF164" s="477">
        <f>IF(N164="snížená",J164,0)</f>
        <v>0</v>
      </c>
      <c r="BG164" s="477">
        <f>IF(N164="zákl. přenesená",J164,0)</f>
        <v>0</v>
      </c>
      <c r="BH164" s="477">
        <f>IF(N164="sníž. přenesená",J164,0)</f>
        <v>0</v>
      </c>
      <c r="BI164" s="477">
        <f>IF(N164="nulová",J164,0)</f>
        <v>0</v>
      </c>
      <c r="BJ164" s="378" t="s">
        <v>88</v>
      </c>
      <c r="BK164" s="477">
        <f>ROUND(I164*H164,2)</f>
        <v>0</v>
      </c>
      <c r="BL164" s="378" t="s">
        <v>172</v>
      </c>
      <c r="BM164" s="476" t="s">
        <v>256</v>
      </c>
    </row>
    <row r="165" spans="1:65" s="391" customFormat="1">
      <c r="A165" s="387"/>
      <c r="B165" s="388"/>
      <c r="C165" s="387"/>
      <c r="D165" s="478" t="s">
        <v>174</v>
      </c>
      <c r="E165" s="387"/>
      <c r="F165" s="479" t="s">
        <v>257</v>
      </c>
      <c r="G165" s="387"/>
      <c r="H165" s="387"/>
      <c r="I165" s="480"/>
      <c r="J165" s="387"/>
      <c r="K165" s="387"/>
      <c r="L165" s="388"/>
      <c r="M165" s="481"/>
      <c r="O165" s="387"/>
      <c r="P165" s="387"/>
      <c r="Q165" s="387"/>
      <c r="R165" s="387"/>
      <c r="S165" s="387"/>
      <c r="T165" s="482"/>
      <c r="U165" s="387"/>
      <c r="V165" s="387"/>
      <c r="W165" s="387"/>
      <c r="X165" s="387"/>
      <c r="Y165" s="387"/>
      <c r="Z165" s="387"/>
      <c r="AA165" s="387"/>
      <c r="AB165" s="387"/>
      <c r="AC165" s="387"/>
      <c r="AD165" s="387"/>
      <c r="AE165" s="387"/>
      <c r="AT165" s="378" t="s">
        <v>174</v>
      </c>
      <c r="AU165" s="378" t="s">
        <v>90</v>
      </c>
    </row>
    <row r="166" spans="1:65" s="483" customFormat="1">
      <c r="B166" s="484"/>
      <c r="D166" s="485" t="s">
        <v>176</v>
      </c>
      <c r="E166" s="486" t="s">
        <v>79</v>
      </c>
      <c r="F166" s="487" t="s">
        <v>258</v>
      </c>
      <c r="H166" s="488">
        <v>68.38</v>
      </c>
      <c r="I166" s="489"/>
      <c r="L166" s="484"/>
      <c r="M166" s="490"/>
      <c r="T166" s="491"/>
      <c r="AT166" s="486" t="s">
        <v>176</v>
      </c>
      <c r="AU166" s="486" t="s">
        <v>90</v>
      </c>
      <c r="AV166" s="483" t="s">
        <v>90</v>
      </c>
      <c r="AW166" s="483" t="s">
        <v>39</v>
      </c>
      <c r="AX166" s="483" t="s">
        <v>81</v>
      </c>
      <c r="AY166" s="486" t="s">
        <v>165</v>
      </c>
    </row>
    <row r="167" spans="1:65" s="391" customFormat="1" ht="24.2" customHeight="1">
      <c r="A167" s="387"/>
      <c r="B167" s="388"/>
      <c r="C167" s="465" t="s">
        <v>267</v>
      </c>
      <c r="D167" s="465" t="s">
        <v>167</v>
      </c>
      <c r="E167" s="466" t="s">
        <v>259</v>
      </c>
      <c r="F167" s="467" t="s">
        <v>260</v>
      </c>
      <c r="G167" s="468" t="s">
        <v>213</v>
      </c>
      <c r="H167" s="469">
        <v>80.537000000000006</v>
      </c>
      <c r="I167" s="470"/>
      <c r="J167" s="471">
        <f>ROUND(I167*H167,2)</f>
        <v>0</v>
      </c>
      <c r="K167" s="467" t="s">
        <v>171</v>
      </c>
      <c r="L167" s="388"/>
      <c r="M167" s="472" t="s">
        <v>79</v>
      </c>
      <c r="N167" s="473" t="s">
        <v>51</v>
      </c>
      <c r="O167" s="387"/>
      <c r="P167" s="474">
        <f>O167*H167</f>
        <v>0</v>
      </c>
      <c r="Q167" s="474">
        <v>2.9999999999999997E-4</v>
      </c>
      <c r="R167" s="474">
        <f>Q167*H167</f>
        <v>2.4161100000000001E-2</v>
      </c>
      <c r="S167" s="474">
        <v>0</v>
      </c>
      <c r="T167" s="475">
        <f>S167*H167</f>
        <v>0</v>
      </c>
      <c r="U167" s="387"/>
      <c r="V167" s="387"/>
      <c r="W167" s="387"/>
      <c r="X167" s="387"/>
      <c r="Y167" s="387"/>
      <c r="Z167" s="387"/>
      <c r="AA167" s="387"/>
      <c r="AB167" s="387"/>
      <c r="AC167" s="387"/>
      <c r="AD167" s="387"/>
      <c r="AE167" s="387"/>
      <c r="AR167" s="476" t="s">
        <v>172</v>
      </c>
      <c r="AT167" s="476" t="s">
        <v>167</v>
      </c>
      <c r="AU167" s="476" t="s">
        <v>90</v>
      </c>
      <c r="AY167" s="378" t="s">
        <v>165</v>
      </c>
      <c r="BE167" s="477">
        <f>IF(N167="základní",J167,0)</f>
        <v>0</v>
      </c>
      <c r="BF167" s="477">
        <f>IF(N167="snížená",J167,0)</f>
        <v>0</v>
      </c>
      <c r="BG167" s="477">
        <f>IF(N167="zákl. přenesená",J167,0)</f>
        <v>0</v>
      </c>
      <c r="BH167" s="477">
        <f>IF(N167="sníž. přenesená",J167,0)</f>
        <v>0</v>
      </c>
      <c r="BI167" s="477">
        <f>IF(N167="nulová",J167,0)</f>
        <v>0</v>
      </c>
      <c r="BJ167" s="378" t="s">
        <v>88</v>
      </c>
      <c r="BK167" s="477">
        <f>ROUND(I167*H167,2)</f>
        <v>0</v>
      </c>
      <c r="BL167" s="378" t="s">
        <v>172</v>
      </c>
      <c r="BM167" s="476" t="s">
        <v>261</v>
      </c>
    </row>
    <row r="168" spans="1:65" s="391" customFormat="1">
      <c r="A168" s="387"/>
      <c r="B168" s="388"/>
      <c r="C168" s="387"/>
      <c r="D168" s="478" t="s">
        <v>174</v>
      </c>
      <c r="E168" s="387"/>
      <c r="F168" s="479" t="s">
        <v>262</v>
      </c>
      <c r="G168" s="387"/>
      <c r="H168" s="387"/>
      <c r="I168" s="480"/>
      <c r="J168" s="387"/>
      <c r="K168" s="387"/>
      <c r="L168" s="388"/>
      <c r="M168" s="481"/>
      <c r="O168" s="387"/>
      <c r="P168" s="387"/>
      <c r="Q168" s="387"/>
      <c r="R168" s="387"/>
      <c r="S168" s="387"/>
      <c r="T168" s="482"/>
      <c r="U168" s="387"/>
      <c r="V168" s="387"/>
      <c r="W168" s="387"/>
      <c r="X168" s="387"/>
      <c r="Y168" s="387"/>
      <c r="Z168" s="387"/>
      <c r="AA168" s="387"/>
      <c r="AB168" s="387"/>
      <c r="AC168" s="387"/>
      <c r="AD168" s="387"/>
      <c r="AE168" s="387"/>
      <c r="AT168" s="378" t="s">
        <v>174</v>
      </c>
      <c r="AU168" s="378" t="s">
        <v>90</v>
      </c>
    </row>
    <row r="169" spans="1:65" s="483" customFormat="1" ht="22.5">
      <c r="B169" s="484"/>
      <c r="D169" s="485" t="s">
        <v>176</v>
      </c>
      <c r="E169" s="486" t="s">
        <v>79</v>
      </c>
      <c r="F169" s="487" t="s">
        <v>263</v>
      </c>
      <c r="H169" s="488">
        <v>20.094000000000001</v>
      </c>
      <c r="I169" s="489"/>
      <c r="L169" s="484"/>
      <c r="M169" s="490"/>
      <c r="T169" s="491"/>
      <c r="AT169" s="486" t="s">
        <v>176</v>
      </c>
      <c r="AU169" s="486" t="s">
        <v>90</v>
      </c>
      <c r="AV169" s="483" t="s">
        <v>90</v>
      </c>
      <c r="AW169" s="483" t="s">
        <v>39</v>
      </c>
      <c r="AX169" s="483" t="s">
        <v>81</v>
      </c>
      <c r="AY169" s="486" t="s">
        <v>165</v>
      </c>
    </row>
    <row r="170" spans="1:65" s="483" customFormat="1" ht="22.5">
      <c r="B170" s="484"/>
      <c r="D170" s="485" t="s">
        <v>176</v>
      </c>
      <c r="E170" s="486" t="s">
        <v>79</v>
      </c>
      <c r="F170" s="487" t="s">
        <v>264</v>
      </c>
      <c r="H170" s="488">
        <v>14.946999999999999</v>
      </c>
      <c r="I170" s="489"/>
      <c r="L170" s="484"/>
      <c r="M170" s="490"/>
      <c r="T170" s="491"/>
      <c r="AT170" s="486" t="s">
        <v>176</v>
      </c>
      <c r="AU170" s="486" t="s">
        <v>90</v>
      </c>
      <c r="AV170" s="483" t="s">
        <v>90</v>
      </c>
      <c r="AW170" s="483" t="s">
        <v>39</v>
      </c>
      <c r="AX170" s="483" t="s">
        <v>81</v>
      </c>
      <c r="AY170" s="486" t="s">
        <v>165</v>
      </c>
    </row>
    <row r="171" spans="1:65" s="483" customFormat="1" ht="22.5">
      <c r="B171" s="484"/>
      <c r="D171" s="485" t="s">
        <v>176</v>
      </c>
      <c r="E171" s="486" t="s">
        <v>79</v>
      </c>
      <c r="F171" s="487" t="s">
        <v>265</v>
      </c>
      <c r="H171" s="488">
        <v>14.051</v>
      </c>
      <c r="I171" s="489"/>
      <c r="L171" s="484"/>
      <c r="M171" s="490"/>
      <c r="T171" s="491"/>
      <c r="AT171" s="486" t="s">
        <v>176</v>
      </c>
      <c r="AU171" s="486" t="s">
        <v>90</v>
      </c>
      <c r="AV171" s="483" t="s">
        <v>90</v>
      </c>
      <c r="AW171" s="483" t="s">
        <v>39</v>
      </c>
      <c r="AX171" s="483" t="s">
        <v>81</v>
      </c>
      <c r="AY171" s="486" t="s">
        <v>165</v>
      </c>
    </row>
    <row r="172" spans="1:65" s="483" customFormat="1" ht="22.5">
      <c r="B172" s="484"/>
      <c r="D172" s="485" t="s">
        <v>176</v>
      </c>
      <c r="E172" s="486" t="s">
        <v>79</v>
      </c>
      <c r="F172" s="487" t="s">
        <v>266</v>
      </c>
      <c r="H172" s="488">
        <v>31.445</v>
      </c>
      <c r="I172" s="489"/>
      <c r="L172" s="484"/>
      <c r="M172" s="490"/>
      <c r="T172" s="491"/>
      <c r="AT172" s="486" t="s">
        <v>176</v>
      </c>
      <c r="AU172" s="486" t="s">
        <v>90</v>
      </c>
      <c r="AV172" s="483" t="s">
        <v>90</v>
      </c>
      <c r="AW172" s="483" t="s">
        <v>39</v>
      </c>
      <c r="AX172" s="483" t="s">
        <v>81</v>
      </c>
      <c r="AY172" s="486" t="s">
        <v>165</v>
      </c>
    </row>
    <row r="173" spans="1:65" s="391" customFormat="1" ht="44.25" customHeight="1">
      <c r="A173" s="387"/>
      <c r="B173" s="388"/>
      <c r="C173" s="465" t="s">
        <v>276</v>
      </c>
      <c r="D173" s="465" t="s">
        <v>167</v>
      </c>
      <c r="E173" s="466" t="s">
        <v>268</v>
      </c>
      <c r="F173" s="467" t="s">
        <v>269</v>
      </c>
      <c r="G173" s="468" t="s">
        <v>213</v>
      </c>
      <c r="H173" s="469">
        <v>80.537000000000006</v>
      </c>
      <c r="I173" s="470"/>
      <c r="J173" s="471">
        <f>ROUND(I173*H173,2)</f>
        <v>0</v>
      </c>
      <c r="K173" s="467" t="s">
        <v>171</v>
      </c>
      <c r="L173" s="388"/>
      <c r="M173" s="472" t="s">
        <v>79</v>
      </c>
      <c r="N173" s="473" t="s">
        <v>51</v>
      </c>
      <c r="O173" s="387"/>
      <c r="P173" s="474">
        <f>O173*H173</f>
        <v>0</v>
      </c>
      <c r="Q173" s="474">
        <v>3.9016000000000002E-4</v>
      </c>
      <c r="R173" s="474">
        <f>Q173*H173</f>
        <v>3.1422315920000006E-2</v>
      </c>
      <c r="S173" s="474">
        <v>0</v>
      </c>
      <c r="T173" s="475">
        <f>S173*H173</f>
        <v>0</v>
      </c>
      <c r="U173" s="387"/>
      <c r="V173" s="387"/>
      <c r="W173" s="387"/>
      <c r="X173" s="387"/>
      <c r="Y173" s="387"/>
      <c r="Z173" s="387"/>
      <c r="AA173" s="387"/>
      <c r="AB173" s="387"/>
      <c r="AC173" s="387"/>
      <c r="AD173" s="387"/>
      <c r="AE173" s="387"/>
      <c r="AR173" s="476" t="s">
        <v>172</v>
      </c>
      <c r="AT173" s="476" t="s">
        <v>167</v>
      </c>
      <c r="AU173" s="476" t="s">
        <v>90</v>
      </c>
      <c r="AY173" s="378" t="s">
        <v>165</v>
      </c>
      <c r="BE173" s="477">
        <f>IF(N173="základní",J173,0)</f>
        <v>0</v>
      </c>
      <c r="BF173" s="477">
        <f>IF(N173="snížená",J173,0)</f>
        <v>0</v>
      </c>
      <c r="BG173" s="477">
        <f>IF(N173="zákl. přenesená",J173,0)</f>
        <v>0</v>
      </c>
      <c r="BH173" s="477">
        <f>IF(N173="sníž. přenesená",J173,0)</f>
        <v>0</v>
      </c>
      <c r="BI173" s="477">
        <f>IF(N173="nulová",J173,0)</f>
        <v>0</v>
      </c>
      <c r="BJ173" s="378" t="s">
        <v>88</v>
      </c>
      <c r="BK173" s="477">
        <f>ROUND(I173*H173,2)</f>
        <v>0</v>
      </c>
      <c r="BL173" s="378" t="s">
        <v>172</v>
      </c>
      <c r="BM173" s="476" t="s">
        <v>270</v>
      </c>
    </row>
    <row r="174" spans="1:65" s="391" customFormat="1">
      <c r="A174" s="387"/>
      <c r="B174" s="388"/>
      <c r="C174" s="387"/>
      <c r="D174" s="478" t="s">
        <v>174</v>
      </c>
      <c r="E174" s="387"/>
      <c r="F174" s="479" t="s">
        <v>271</v>
      </c>
      <c r="G174" s="387"/>
      <c r="H174" s="387"/>
      <c r="I174" s="480"/>
      <c r="J174" s="387"/>
      <c r="K174" s="387"/>
      <c r="L174" s="388"/>
      <c r="M174" s="481"/>
      <c r="O174" s="387"/>
      <c r="P174" s="387"/>
      <c r="Q174" s="387"/>
      <c r="R174" s="387"/>
      <c r="S174" s="387"/>
      <c r="T174" s="482"/>
      <c r="U174" s="387"/>
      <c r="V174" s="387"/>
      <c r="W174" s="387"/>
      <c r="X174" s="387"/>
      <c r="Y174" s="387"/>
      <c r="Z174" s="387"/>
      <c r="AA174" s="387"/>
      <c r="AB174" s="387"/>
      <c r="AC174" s="387"/>
      <c r="AD174" s="387"/>
      <c r="AE174" s="387"/>
      <c r="AT174" s="378" t="s">
        <v>174</v>
      </c>
      <c r="AU174" s="378" t="s">
        <v>90</v>
      </c>
    </row>
    <row r="175" spans="1:65" s="483" customFormat="1" ht="22.5">
      <c r="B175" s="484"/>
      <c r="D175" s="485" t="s">
        <v>176</v>
      </c>
      <c r="E175" s="486" t="s">
        <v>79</v>
      </c>
      <c r="F175" s="487" t="s">
        <v>272</v>
      </c>
      <c r="H175" s="488">
        <v>20.094000000000001</v>
      </c>
      <c r="I175" s="489"/>
      <c r="L175" s="484"/>
      <c r="M175" s="490"/>
      <c r="T175" s="491"/>
      <c r="AT175" s="486" t="s">
        <v>176</v>
      </c>
      <c r="AU175" s="486" t="s">
        <v>90</v>
      </c>
      <c r="AV175" s="483" t="s">
        <v>90</v>
      </c>
      <c r="AW175" s="483" t="s">
        <v>39</v>
      </c>
      <c r="AX175" s="483" t="s">
        <v>81</v>
      </c>
      <c r="AY175" s="486" t="s">
        <v>165</v>
      </c>
    </row>
    <row r="176" spans="1:65" s="483" customFormat="1" ht="22.5">
      <c r="B176" s="484"/>
      <c r="D176" s="485" t="s">
        <v>176</v>
      </c>
      <c r="E176" s="486" t="s">
        <v>79</v>
      </c>
      <c r="F176" s="487" t="s">
        <v>273</v>
      </c>
      <c r="H176" s="488">
        <v>14.946999999999999</v>
      </c>
      <c r="I176" s="489"/>
      <c r="L176" s="484"/>
      <c r="M176" s="490"/>
      <c r="T176" s="491"/>
      <c r="AT176" s="486" t="s">
        <v>176</v>
      </c>
      <c r="AU176" s="486" t="s">
        <v>90</v>
      </c>
      <c r="AV176" s="483" t="s">
        <v>90</v>
      </c>
      <c r="AW176" s="483" t="s">
        <v>39</v>
      </c>
      <c r="AX176" s="483" t="s">
        <v>81</v>
      </c>
      <c r="AY176" s="486" t="s">
        <v>165</v>
      </c>
    </row>
    <row r="177" spans="1:65" s="483" customFormat="1" ht="22.5">
      <c r="B177" s="484"/>
      <c r="D177" s="485" t="s">
        <v>176</v>
      </c>
      <c r="E177" s="486" t="s">
        <v>79</v>
      </c>
      <c r="F177" s="487" t="s">
        <v>274</v>
      </c>
      <c r="H177" s="488">
        <v>14.051</v>
      </c>
      <c r="I177" s="489"/>
      <c r="L177" s="484"/>
      <c r="M177" s="490"/>
      <c r="T177" s="491"/>
      <c r="AT177" s="486" t="s">
        <v>176</v>
      </c>
      <c r="AU177" s="486" t="s">
        <v>90</v>
      </c>
      <c r="AV177" s="483" t="s">
        <v>90</v>
      </c>
      <c r="AW177" s="483" t="s">
        <v>39</v>
      </c>
      <c r="AX177" s="483" t="s">
        <v>81</v>
      </c>
      <c r="AY177" s="486" t="s">
        <v>165</v>
      </c>
    </row>
    <row r="178" spans="1:65" s="483" customFormat="1" ht="22.5">
      <c r="B178" s="484"/>
      <c r="D178" s="485" t="s">
        <v>176</v>
      </c>
      <c r="E178" s="486" t="s">
        <v>79</v>
      </c>
      <c r="F178" s="487" t="s">
        <v>275</v>
      </c>
      <c r="H178" s="488">
        <v>31.445</v>
      </c>
      <c r="I178" s="489"/>
      <c r="L178" s="484"/>
      <c r="M178" s="490"/>
      <c r="T178" s="491"/>
      <c r="AT178" s="486" t="s">
        <v>176</v>
      </c>
      <c r="AU178" s="486" t="s">
        <v>90</v>
      </c>
      <c r="AV178" s="483" t="s">
        <v>90</v>
      </c>
      <c r="AW178" s="483" t="s">
        <v>39</v>
      </c>
      <c r="AX178" s="483" t="s">
        <v>81</v>
      </c>
      <c r="AY178" s="486" t="s">
        <v>165</v>
      </c>
    </row>
    <row r="179" spans="1:65" s="391" customFormat="1" ht="37.9" customHeight="1">
      <c r="A179" s="387"/>
      <c r="B179" s="388"/>
      <c r="C179" s="465" t="s">
        <v>285</v>
      </c>
      <c r="D179" s="465" t="s">
        <v>167</v>
      </c>
      <c r="E179" s="466" t="s">
        <v>277</v>
      </c>
      <c r="F179" s="467" t="s">
        <v>278</v>
      </c>
      <c r="G179" s="468" t="s">
        <v>213</v>
      </c>
      <c r="H179" s="469">
        <v>80.537000000000006</v>
      </c>
      <c r="I179" s="470"/>
      <c r="J179" s="471">
        <f>ROUND(I179*H179,2)</f>
        <v>0</v>
      </c>
      <c r="K179" s="467" t="s">
        <v>171</v>
      </c>
      <c r="L179" s="388"/>
      <c r="M179" s="472" t="s">
        <v>79</v>
      </c>
      <c r="N179" s="473" t="s">
        <v>51</v>
      </c>
      <c r="O179" s="387"/>
      <c r="P179" s="474">
        <f>O179*H179</f>
        <v>0</v>
      </c>
      <c r="Q179" s="474">
        <v>3.63E-3</v>
      </c>
      <c r="R179" s="474">
        <f>Q179*H179</f>
        <v>0.29234931000000003</v>
      </c>
      <c r="S179" s="474">
        <v>0</v>
      </c>
      <c r="T179" s="475">
        <f>S179*H179</f>
        <v>0</v>
      </c>
      <c r="U179" s="387"/>
      <c r="V179" s="387"/>
      <c r="W179" s="387"/>
      <c r="X179" s="387"/>
      <c r="Y179" s="387"/>
      <c r="Z179" s="387"/>
      <c r="AA179" s="387"/>
      <c r="AB179" s="387"/>
      <c r="AC179" s="387"/>
      <c r="AD179" s="387"/>
      <c r="AE179" s="387"/>
      <c r="AR179" s="476" t="s">
        <v>172</v>
      </c>
      <c r="AT179" s="476" t="s">
        <v>167</v>
      </c>
      <c r="AU179" s="476" t="s">
        <v>90</v>
      </c>
      <c r="AY179" s="378" t="s">
        <v>165</v>
      </c>
      <c r="BE179" s="477">
        <f>IF(N179="základní",J179,0)</f>
        <v>0</v>
      </c>
      <c r="BF179" s="477">
        <f>IF(N179="snížená",J179,0)</f>
        <v>0</v>
      </c>
      <c r="BG179" s="477">
        <f>IF(N179="zákl. přenesená",J179,0)</f>
        <v>0</v>
      </c>
      <c r="BH179" s="477">
        <f>IF(N179="sníž. přenesená",J179,0)</f>
        <v>0</v>
      </c>
      <c r="BI179" s="477">
        <f>IF(N179="nulová",J179,0)</f>
        <v>0</v>
      </c>
      <c r="BJ179" s="378" t="s">
        <v>88</v>
      </c>
      <c r="BK179" s="477">
        <f>ROUND(I179*H179,2)</f>
        <v>0</v>
      </c>
      <c r="BL179" s="378" t="s">
        <v>172</v>
      </c>
      <c r="BM179" s="476" t="s">
        <v>279</v>
      </c>
    </row>
    <row r="180" spans="1:65" s="391" customFormat="1">
      <c r="A180" s="387"/>
      <c r="B180" s="388"/>
      <c r="C180" s="387"/>
      <c r="D180" s="478" t="s">
        <v>174</v>
      </c>
      <c r="E180" s="387"/>
      <c r="F180" s="479" t="s">
        <v>280</v>
      </c>
      <c r="G180" s="387"/>
      <c r="H180" s="387"/>
      <c r="I180" s="480"/>
      <c r="J180" s="387"/>
      <c r="K180" s="387"/>
      <c r="L180" s="388"/>
      <c r="M180" s="481"/>
      <c r="O180" s="387"/>
      <c r="P180" s="387"/>
      <c r="Q180" s="387"/>
      <c r="R180" s="387"/>
      <c r="S180" s="387"/>
      <c r="T180" s="482"/>
      <c r="U180" s="387"/>
      <c r="V180" s="387"/>
      <c r="W180" s="387"/>
      <c r="X180" s="387"/>
      <c r="Y180" s="387"/>
      <c r="Z180" s="387"/>
      <c r="AA180" s="387"/>
      <c r="AB180" s="387"/>
      <c r="AC180" s="387"/>
      <c r="AD180" s="387"/>
      <c r="AE180" s="387"/>
      <c r="AT180" s="378" t="s">
        <v>174</v>
      </c>
      <c r="AU180" s="378" t="s">
        <v>90</v>
      </c>
    </row>
    <row r="181" spans="1:65" s="483" customFormat="1" ht="22.5">
      <c r="B181" s="484"/>
      <c r="D181" s="485" t="s">
        <v>176</v>
      </c>
      <c r="E181" s="486" t="s">
        <v>79</v>
      </c>
      <c r="F181" s="487" t="s">
        <v>281</v>
      </c>
      <c r="H181" s="488">
        <v>20.094000000000001</v>
      </c>
      <c r="I181" s="489"/>
      <c r="L181" s="484"/>
      <c r="M181" s="490"/>
      <c r="T181" s="491"/>
      <c r="AT181" s="486" t="s">
        <v>176</v>
      </c>
      <c r="AU181" s="486" t="s">
        <v>90</v>
      </c>
      <c r="AV181" s="483" t="s">
        <v>90</v>
      </c>
      <c r="AW181" s="483" t="s">
        <v>39</v>
      </c>
      <c r="AX181" s="483" t="s">
        <v>81</v>
      </c>
      <c r="AY181" s="486" t="s">
        <v>165</v>
      </c>
    </row>
    <row r="182" spans="1:65" s="483" customFormat="1" ht="22.5">
      <c r="B182" s="484"/>
      <c r="D182" s="485" t="s">
        <v>176</v>
      </c>
      <c r="E182" s="486" t="s">
        <v>79</v>
      </c>
      <c r="F182" s="487" t="s">
        <v>282</v>
      </c>
      <c r="H182" s="488">
        <v>14.946999999999999</v>
      </c>
      <c r="I182" s="489"/>
      <c r="L182" s="484"/>
      <c r="M182" s="490"/>
      <c r="T182" s="491"/>
      <c r="AT182" s="486" t="s">
        <v>176</v>
      </c>
      <c r="AU182" s="486" t="s">
        <v>90</v>
      </c>
      <c r="AV182" s="483" t="s">
        <v>90</v>
      </c>
      <c r="AW182" s="483" t="s">
        <v>39</v>
      </c>
      <c r="AX182" s="483" t="s">
        <v>81</v>
      </c>
      <c r="AY182" s="486" t="s">
        <v>165</v>
      </c>
    </row>
    <row r="183" spans="1:65" s="483" customFormat="1" ht="22.5">
      <c r="B183" s="484"/>
      <c r="D183" s="485" t="s">
        <v>176</v>
      </c>
      <c r="E183" s="486" t="s">
        <v>79</v>
      </c>
      <c r="F183" s="487" t="s">
        <v>283</v>
      </c>
      <c r="H183" s="488">
        <v>14.051</v>
      </c>
      <c r="I183" s="489"/>
      <c r="L183" s="484"/>
      <c r="M183" s="490"/>
      <c r="T183" s="491"/>
      <c r="AT183" s="486" t="s">
        <v>176</v>
      </c>
      <c r="AU183" s="486" t="s">
        <v>90</v>
      </c>
      <c r="AV183" s="483" t="s">
        <v>90</v>
      </c>
      <c r="AW183" s="483" t="s">
        <v>39</v>
      </c>
      <c r="AX183" s="483" t="s">
        <v>81</v>
      </c>
      <c r="AY183" s="486" t="s">
        <v>165</v>
      </c>
    </row>
    <row r="184" spans="1:65" s="483" customFormat="1" ht="22.5">
      <c r="B184" s="484"/>
      <c r="D184" s="485" t="s">
        <v>176</v>
      </c>
      <c r="E184" s="486" t="s">
        <v>79</v>
      </c>
      <c r="F184" s="487" t="s">
        <v>284</v>
      </c>
      <c r="H184" s="488">
        <v>31.445</v>
      </c>
      <c r="I184" s="489"/>
      <c r="L184" s="484"/>
      <c r="M184" s="490"/>
      <c r="T184" s="491"/>
      <c r="AT184" s="486" t="s">
        <v>176</v>
      </c>
      <c r="AU184" s="486" t="s">
        <v>90</v>
      </c>
      <c r="AV184" s="483" t="s">
        <v>90</v>
      </c>
      <c r="AW184" s="483" t="s">
        <v>39</v>
      </c>
      <c r="AX184" s="483" t="s">
        <v>81</v>
      </c>
      <c r="AY184" s="486" t="s">
        <v>165</v>
      </c>
    </row>
    <row r="185" spans="1:65" s="391" customFormat="1" ht="16.5" customHeight="1">
      <c r="A185" s="387"/>
      <c r="B185" s="388"/>
      <c r="C185" s="465" t="s">
        <v>294</v>
      </c>
      <c r="D185" s="465" t="s">
        <v>167</v>
      </c>
      <c r="E185" s="466" t="s">
        <v>286</v>
      </c>
      <c r="F185" s="467" t="s">
        <v>287</v>
      </c>
      <c r="G185" s="468" t="s">
        <v>213</v>
      </c>
      <c r="H185" s="469">
        <v>80.537000000000006</v>
      </c>
      <c r="I185" s="470"/>
      <c r="J185" s="471">
        <f>ROUND(I185*H185,2)</f>
        <v>0</v>
      </c>
      <c r="K185" s="467" t="s">
        <v>171</v>
      </c>
      <c r="L185" s="388"/>
      <c r="M185" s="472" t="s">
        <v>79</v>
      </c>
      <c r="N185" s="473" t="s">
        <v>51</v>
      </c>
      <c r="O185" s="387"/>
      <c r="P185" s="474">
        <f>O185*H185</f>
        <v>0</v>
      </c>
      <c r="Q185" s="474">
        <v>0</v>
      </c>
      <c r="R185" s="474">
        <f>Q185*H185</f>
        <v>0</v>
      </c>
      <c r="S185" s="474">
        <v>0</v>
      </c>
      <c r="T185" s="475">
        <f>S185*H185</f>
        <v>0</v>
      </c>
      <c r="U185" s="387"/>
      <c r="V185" s="387"/>
      <c r="W185" s="387"/>
      <c r="X185" s="387"/>
      <c r="Y185" s="387"/>
      <c r="Z185" s="387"/>
      <c r="AA185" s="387"/>
      <c r="AB185" s="387"/>
      <c r="AC185" s="387"/>
      <c r="AD185" s="387"/>
      <c r="AE185" s="387"/>
      <c r="AR185" s="476" t="s">
        <v>172</v>
      </c>
      <c r="AT185" s="476" t="s">
        <v>167</v>
      </c>
      <c r="AU185" s="476" t="s">
        <v>90</v>
      </c>
      <c r="AY185" s="378" t="s">
        <v>165</v>
      </c>
      <c r="BE185" s="477">
        <f>IF(N185="základní",J185,0)</f>
        <v>0</v>
      </c>
      <c r="BF185" s="477">
        <f>IF(N185="snížená",J185,0)</f>
        <v>0</v>
      </c>
      <c r="BG185" s="477">
        <f>IF(N185="zákl. přenesená",J185,0)</f>
        <v>0</v>
      </c>
      <c r="BH185" s="477">
        <f>IF(N185="sníž. přenesená",J185,0)</f>
        <v>0</v>
      </c>
      <c r="BI185" s="477">
        <f>IF(N185="nulová",J185,0)</f>
        <v>0</v>
      </c>
      <c r="BJ185" s="378" t="s">
        <v>88</v>
      </c>
      <c r="BK185" s="477">
        <f>ROUND(I185*H185,2)</f>
        <v>0</v>
      </c>
      <c r="BL185" s="378" t="s">
        <v>172</v>
      </c>
      <c r="BM185" s="476" t="s">
        <v>288</v>
      </c>
    </row>
    <row r="186" spans="1:65" s="391" customFormat="1">
      <c r="A186" s="387"/>
      <c r="B186" s="388"/>
      <c r="C186" s="387"/>
      <c r="D186" s="478" t="s">
        <v>174</v>
      </c>
      <c r="E186" s="387"/>
      <c r="F186" s="479" t="s">
        <v>289</v>
      </c>
      <c r="G186" s="387"/>
      <c r="H186" s="387"/>
      <c r="I186" s="480"/>
      <c r="J186" s="387"/>
      <c r="K186" s="387"/>
      <c r="L186" s="388"/>
      <c r="M186" s="481"/>
      <c r="O186" s="387"/>
      <c r="P186" s="387"/>
      <c r="Q186" s="387"/>
      <c r="R186" s="387"/>
      <c r="S186" s="387"/>
      <c r="T186" s="482"/>
      <c r="U186" s="387"/>
      <c r="V186" s="387"/>
      <c r="W186" s="387"/>
      <c r="X186" s="387"/>
      <c r="Y186" s="387"/>
      <c r="Z186" s="387"/>
      <c r="AA186" s="387"/>
      <c r="AB186" s="387"/>
      <c r="AC186" s="387"/>
      <c r="AD186" s="387"/>
      <c r="AE186" s="387"/>
      <c r="AT186" s="378" t="s">
        <v>174</v>
      </c>
      <c r="AU186" s="378" t="s">
        <v>90</v>
      </c>
    </row>
    <row r="187" spans="1:65" s="483" customFormat="1" ht="22.5">
      <c r="B187" s="484"/>
      <c r="D187" s="485" t="s">
        <v>176</v>
      </c>
      <c r="E187" s="486" t="s">
        <v>79</v>
      </c>
      <c r="F187" s="487" t="s">
        <v>290</v>
      </c>
      <c r="H187" s="488">
        <v>20.094000000000001</v>
      </c>
      <c r="I187" s="489"/>
      <c r="L187" s="484"/>
      <c r="M187" s="490"/>
      <c r="T187" s="491"/>
      <c r="AT187" s="486" t="s">
        <v>176</v>
      </c>
      <c r="AU187" s="486" t="s">
        <v>90</v>
      </c>
      <c r="AV187" s="483" t="s">
        <v>90</v>
      </c>
      <c r="AW187" s="483" t="s">
        <v>39</v>
      </c>
      <c r="AX187" s="483" t="s">
        <v>81</v>
      </c>
      <c r="AY187" s="486" t="s">
        <v>165</v>
      </c>
    </row>
    <row r="188" spans="1:65" s="483" customFormat="1" ht="22.5">
      <c r="B188" s="484"/>
      <c r="D188" s="485" t="s">
        <v>176</v>
      </c>
      <c r="E188" s="486" t="s">
        <v>79</v>
      </c>
      <c r="F188" s="487" t="s">
        <v>291</v>
      </c>
      <c r="H188" s="488">
        <v>14.946999999999999</v>
      </c>
      <c r="I188" s="489"/>
      <c r="L188" s="484"/>
      <c r="M188" s="490"/>
      <c r="T188" s="491"/>
      <c r="AT188" s="486" t="s">
        <v>176</v>
      </c>
      <c r="AU188" s="486" t="s">
        <v>90</v>
      </c>
      <c r="AV188" s="483" t="s">
        <v>90</v>
      </c>
      <c r="AW188" s="483" t="s">
        <v>39</v>
      </c>
      <c r="AX188" s="483" t="s">
        <v>81</v>
      </c>
      <c r="AY188" s="486" t="s">
        <v>165</v>
      </c>
    </row>
    <row r="189" spans="1:65" s="483" customFormat="1" ht="22.5">
      <c r="B189" s="484"/>
      <c r="D189" s="485" t="s">
        <v>176</v>
      </c>
      <c r="E189" s="486" t="s">
        <v>79</v>
      </c>
      <c r="F189" s="487" t="s">
        <v>292</v>
      </c>
      <c r="H189" s="488">
        <v>14.051</v>
      </c>
      <c r="I189" s="489"/>
      <c r="L189" s="484"/>
      <c r="M189" s="490"/>
      <c r="T189" s="491"/>
      <c r="AT189" s="486" t="s">
        <v>176</v>
      </c>
      <c r="AU189" s="486" t="s">
        <v>90</v>
      </c>
      <c r="AV189" s="483" t="s">
        <v>90</v>
      </c>
      <c r="AW189" s="483" t="s">
        <v>39</v>
      </c>
      <c r="AX189" s="483" t="s">
        <v>81</v>
      </c>
      <c r="AY189" s="486" t="s">
        <v>165</v>
      </c>
    </row>
    <row r="190" spans="1:65" s="483" customFormat="1" ht="22.5">
      <c r="B190" s="484"/>
      <c r="D190" s="485" t="s">
        <v>176</v>
      </c>
      <c r="E190" s="486" t="s">
        <v>79</v>
      </c>
      <c r="F190" s="487" t="s">
        <v>293</v>
      </c>
      <c r="H190" s="488">
        <v>31.445</v>
      </c>
      <c r="I190" s="489"/>
      <c r="L190" s="484"/>
      <c r="M190" s="490"/>
      <c r="T190" s="491"/>
      <c r="AT190" s="486" t="s">
        <v>176</v>
      </c>
      <c r="AU190" s="486" t="s">
        <v>90</v>
      </c>
      <c r="AV190" s="483" t="s">
        <v>90</v>
      </c>
      <c r="AW190" s="483" t="s">
        <v>39</v>
      </c>
      <c r="AX190" s="483" t="s">
        <v>81</v>
      </c>
      <c r="AY190" s="486" t="s">
        <v>165</v>
      </c>
    </row>
    <row r="191" spans="1:65" s="391" customFormat="1" ht="33" customHeight="1">
      <c r="A191" s="387"/>
      <c r="B191" s="388"/>
      <c r="C191" s="465" t="s">
        <v>300</v>
      </c>
      <c r="D191" s="465" t="s">
        <v>167</v>
      </c>
      <c r="E191" s="466" t="s">
        <v>295</v>
      </c>
      <c r="F191" s="467" t="s">
        <v>296</v>
      </c>
      <c r="G191" s="468" t="s">
        <v>170</v>
      </c>
      <c r="H191" s="469">
        <v>0.33800000000000002</v>
      </c>
      <c r="I191" s="470"/>
      <c r="J191" s="471">
        <f>ROUND(I191*H191,2)</f>
        <v>0</v>
      </c>
      <c r="K191" s="467" t="s">
        <v>171</v>
      </c>
      <c r="L191" s="388"/>
      <c r="M191" s="472" t="s">
        <v>79</v>
      </c>
      <c r="N191" s="473" t="s">
        <v>51</v>
      </c>
      <c r="O191" s="387"/>
      <c r="P191" s="474">
        <f>O191*H191</f>
        <v>0</v>
      </c>
      <c r="Q191" s="474">
        <v>2.3010199999999998</v>
      </c>
      <c r="R191" s="474">
        <f>Q191*H191</f>
        <v>0.77774476000000003</v>
      </c>
      <c r="S191" s="474">
        <v>0</v>
      </c>
      <c r="T191" s="475">
        <f>S191*H191</f>
        <v>0</v>
      </c>
      <c r="U191" s="387"/>
      <c r="V191" s="387"/>
      <c r="W191" s="387"/>
      <c r="X191" s="387"/>
      <c r="Y191" s="387"/>
      <c r="Z191" s="387"/>
      <c r="AA191" s="387"/>
      <c r="AB191" s="387"/>
      <c r="AC191" s="387"/>
      <c r="AD191" s="387"/>
      <c r="AE191" s="387"/>
      <c r="AR191" s="476" t="s">
        <v>172</v>
      </c>
      <c r="AT191" s="476" t="s">
        <v>167</v>
      </c>
      <c r="AU191" s="476" t="s">
        <v>90</v>
      </c>
      <c r="AY191" s="378" t="s">
        <v>165</v>
      </c>
      <c r="BE191" s="477">
        <f>IF(N191="základní",J191,0)</f>
        <v>0</v>
      </c>
      <c r="BF191" s="477">
        <f>IF(N191="snížená",J191,0)</f>
        <v>0</v>
      </c>
      <c r="BG191" s="477">
        <f>IF(N191="zákl. přenesená",J191,0)</f>
        <v>0</v>
      </c>
      <c r="BH191" s="477">
        <f>IF(N191="sníž. přenesená",J191,0)</f>
        <v>0</v>
      </c>
      <c r="BI191" s="477">
        <f>IF(N191="nulová",J191,0)</f>
        <v>0</v>
      </c>
      <c r="BJ191" s="378" t="s">
        <v>88</v>
      </c>
      <c r="BK191" s="477">
        <f>ROUND(I191*H191,2)</f>
        <v>0</v>
      </c>
      <c r="BL191" s="378" t="s">
        <v>172</v>
      </c>
      <c r="BM191" s="476" t="s">
        <v>297</v>
      </c>
    </row>
    <row r="192" spans="1:65" s="391" customFormat="1">
      <c r="A192" s="387"/>
      <c r="B192" s="388"/>
      <c r="C192" s="387"/>
      <c r="D192" s="478" t="s">
        <v>174</v>
      </c>
      <c r="E192" s="387"/>
      <c r="F192" s="479" t="s">
        <v>298</v>
      </c>
      <c r="G192" s="387"/>
      <c r="H192" s="387"/>
      <c r="I192" s="480"/>
      <c r="J192" s="387"/>
      <c r="K192" s="387"/>
      <c r="L192" s="388"/>
      <c r="M192" s="481"/>
      <c r="O192" s="387"/>
      <c r="P192" s="387"/>
      <c r="Q192" s="387"/>
      <c r="R192" s="387"/>
      <c r="S192" s="387"/>
      <c r="T192" s="482"/>
      <c r="U192" s="387"/>
      <c r="V192" s="387"/>
      <c r="W192" s="387"/>
      <c r="X192" s="387"/>
      <c r="Y192" s="387"/>
      <c r="Z192" s="387"/>
      <c r="AA192" s="387"/>
      <c r="AB192" s="387"/>
      <c r="AC192" s="387"/>
      <c r="AD192" s="387"/>
      <c r="AE192" s="387"/>
      <c r="AT192" s="378" t="s">
        <v>174</v>
      </c>
      <c r="AU192" s="378" t="s">
        <v>90</v>
      </c>
    </row>
    <row r="193" spans="1:65" s="483" customFormat="1" ht="22.5">
      <c r="B193" s="484"/>
      <c r="D193" s="485" t="s">
        <v>176</v>
      </c>
      <c r="E193" s="486" t="s">
        <v>79</v>
      </c>
      <c r="F193" s="487" t="s">
        <v>299</v>
      </c>
      <c r="H193" s="488">
        <v>0.33800000000000002</v>
      </c>
      <c r="I193" s="489"/>
      <c r="L193" s="484"/>
      <c r="M193" s="490"/>
      <c r="T193" s="491"/>
      <c r="AT193" s="486" t="s">
        <v>176</v>
      </c>
      <c r="AU193" s="486" t="s">
        <v>90</v>
      </c>
      <c r="AV193" s="483" t="s">
        <v>90</v>
      </c>
      <c r="AW193" s="483" t="s">
        <v>39</v>
      </c>
      <c r="AX193" s="483" t="s">
        <v>81</v>
      </c>
      <c r="AY193" s="486" t="s">
        <v>165</v>
      </c>
    </row>
    <row r="194" spans="1:65" s="391" customFormat="1" ht="33" customHeight="1">
      <c r="A194" s="387"/>
      <c r="B194" s="388"/>
      <c r="C194" s="465" t="s">
        <v>7</v>
      </c>
      <c r="D194" s="465" t="s">
        <v>167</v>
      </c>
      <c r="E194" s="466" t="s">
        <v>301</v>
      </c>
      <c r="F194" s="467" t="s">
        <v>302</v>
      </c>
      <c r="G194" s="468" t="s">
        <v>170</v>
      </c>
      <c r="H194" s="469">
        <v>0.83299999999999996</v>
      </c>
      <c r="I194" s="470"/>
      <c r="J194" s="471">
        <f>ROUND(I194*H194,2)</f>
        <v>0</v>
      </c>
      <c r="K194" s="467" t="s">
        <v>171</v>
      </c>
      <c r="L194" s="388"/>
      <c r="M194" s="472" t="s">
        <v>79</v>
      </c>
      <c r="N194" s="473" t="s">
        <v>51</v>
      </c>
      <c r="O194" s="387"/>
      <c r="P194" s="474">
        <f>O194*H194</f>
        <v>0</v>
      </c>
      <c r="Q194" s="474">
        <v>2.3010199999999998</v>
      </c>
      <c r="R194" s="474">
        <f>Q194*H194</f>
        <v>1.9167496599999998</v>
      </c>
      <c r="S194" s="474">
        <v>0</v>
      </c>
      <c r="T194" s="475">
        <f>S194*H194</f>
        <v>0</v>
      </c>
      <c r="U194" s="387"/>
      <c r="V194" s="387"/>
      <c r="W194" s="387"/>
      <c r="X194" s="387"/>
      <c r="Y194" s="387"/>
      <c r="Z194" s="387"/>
      <c r="AA194" s="387"/>
      <c r="AB194" s="387"/>
      <c r="AC194" s="387"/>
      <c r="AD194" s="387"/>
      <c r="AE194" s="387"/>
      <c r="AR194" s="476" t="s">
        <v>172</v>
      </c>
      <c r="AT194" s="476" t="s">
        <v>167</v>
      </c>
      <c r="AU194" s="476" t="s">
        <v>90</v>
      </c>
      <c r="AY194" s="378" t="s">
        <v>165</v>
      </c>
      <c r="BE194" s="477">
        <f>IF(N194="základní",J194,0)</f>
        <v>0</v>
      </c>
      <c r="BF194" s="477">
        <f>IF(N194="snížená",J194,0)</f>
        <v>0</v>
      </c>
      <c r="BG194" s="477">
        <f>IF(N194="zákl. přenesená",J194,0)</f>
        <v>0</v>
      </c>
      <c r="BH194" s="477">
        <f>IF(N194="sníž. přenesená",J194,0)</f>
        <v>0</v>
      </c>
      <c r="BI194" s="477">
        <f>IF(N194="nulová",J194,0)</f>
        <v>0</v>
      </c>
      <c r="BJ194" s="378" t="s">
        <v>88</v>
      </c>
      <c r="BK194" s="477">
        <f>ROUND(I194*H194,2)</f>
        <v>0</v>
      </c>
      <c r="BL194" s="378" t="s">
        <v>172</v>
      </c>
      <c r="BM194" s="476" t="s">
        <v>303</v>
      </c>
    </row>
    <row r="195" spans="1:65" s="391" customFormat="1">
      <c r="A195" s="387"/>
      <c r="B195" s="388"/>
      <c r="C195" s="387"/>
      <c r="D195" s="478" t="s">
        <v>174</v>
      </c>
      <c r="E195" s="387"/>
      <c r="F195" s="479" t="s">
        <v>304</v>
      </c>
      <c r="G195" s="387"/>
      <c r="H195" s="387"/>
      <c r="I195" s="480"/>
      <c r="J195" s="387"/>
      <c r="K195" s="387"/>
      <c r="L195" s="388"/>
      <c r="M195" s="481"/>
      <c r="O195" s="387"/>
      <c r="P195" s="387"/>
      <c r="Q195" s="387"/>
      <c r="R195" s="387"/>
      <c r="S195" s="387"/>
      <c r="T195" s="482"/>
      <c r="U195" s="387"/>
      <c r="V195" s="387"/>
      <c r="W195" s="387"/>
      <c r="X195" s="387"/>
      <c r="Y195" s="387"/>
      <c r="Z195" s="387"/>
      <c r="AA195" s="387"/>
      <c r="AB195" s="387"/>
      <c r="AC195" s="387"/>
      <c r="AD195" s="387"/>
      <c r="AE195" s="387"/>
      <c r="AT195" s="378" t="s">
        <v>174</v>
      </c>
      <c r="AU195" s="378" t="s">
        <v>90</v>
      </c>
    </row>
    <row r="196" spans="1:65" s="483" customFormat="1" ht="22.5">
      <c r="B196" s="484"/>
      <c r="D196" s="485" t="s">
        <v>176</v>
      </c>
      <c r="E196" s="486" t="s">
        <v>79</v>
      </c>
      <c r="F196" s="487" t="s">
        <v>305</v>
      </c>
      <c r="H196" s="488">
        <v>0.72499999999999998</v>
      </c>
      <c r="I196" s="489"/>
      <c r="L196" s="484"/>
      <c r="M196" s="490"/>
      <c r="T196" s="491"/>
      <c r="AT196" s="486" t="s">
        <v>176</v>
      </c>
      <c r="AU196" s="486" t="s">
        <v>90</v>
      </c>
      <c r="AV196" s="483" t="s">
        <v>90</v>
      </c>
      <c r="AW196" s="483" t="s">
        <v>39</v>
      </c>
      <c r="AX196" s="483" t="s">
        <v>81</v>
      </c>
      <c r="AY196" s="486" t="s">
        <v>165</v>
      </c>
    </row>
    <row r="197" spans="1:65" s="483" customFormat="1">
      <c r="B197" s="484"/>
      <c r="D197" s="485" t="s">
        <v>176</v>
      </c>
      <c r="E197" s="486" t="s">
        <v>79</v>
      </c>
      <c r="F197" s="487" t="s">
        <v>306</v>
      </c>
      <c r="H197" s="488">
        <v>0.108</v>
      </c>
      <c r="I197" s="489"/>
      <c r="L197" s="484"/>
      <c r="M197" s="490"/>
      <c r="T197" s="491"/>
      <c r="AT197" s="486" t="s">
        <v>176</v>
      </c>
      <c r="AU197" s="486" t="s">
        <v>90</v>
      </c>
      <c r="AV197" s="483" t="s">
        <v>90</v>
      </c>
      <c r="AW197" s="483" t="s">
        <v>39</v>
      </c>
      <c r="AX197" s="483" t="s">
        <v>81</v>
      </c>
      <c r="AY197" s="486" t="s">
        <v>165</v>
      </c>
    </row>
    <row r="198" spans="1:65" s="391" customFormat="1" ht="33" customHeight="1">
      <c r="A198" s="387"/>
      <c r="B198" s="388"/>
      <c r="C198" s="465" t="s">
        <v>312</v>
      </c>
      <c r="D198" s="465" t="s">
        <v>167</v>
      </c>
      <c r="E198" s="466" t="s">
        <v>307</v>
      </c>
      <c r="F198" s="467" t="s">
        <v>308</v>
      </c>
      <c r="G198" s="468" t="s">
        <v>213</v>
      </c>
      <c r="H198" s="469">
        <v>9.39</v>
      </c>
      <c r="I198" s="470"/>
      <c r="J198" s="471">
        <f>ROUND(I198*H198,2)</f>
        <v>0</v>
      </c>
      <c r="K198" s="467" t="s">
        <v>171</v>
      </c>
      <c r="L198" s="388"/>
      <c r="M198" s="472" t="s">
        <v>79</v>
      </c>
      <c r="N198" s="473" t="s">
        <v>51</v>
      </c>
      <c r="O198" s="387"/>
      <c r="P198" s="474">
        <f>O198*H198</f>
        <v>0</v>
      </c>
      <c r="Q198" s="474">
        <v>9.4199999999999996E-3</v>
      </c>
      <c r="R198" s="474">
        <f>Q198*H198</f>
        <v>8.8453799999999999E-2</v>
      </c>
      <c r="S198" s="474">
        <v>0</v>
      </c>
      <c r="T198" s="475">
        <f>S198*H198</f>
        <v>0</v>
      </c>
      <c r="U198" s="387"/>
      <c r="V198" s="387"/>
      <c r="W198" s="387"/>
      <c r="X198" s="387"/>
      <c r="Y198" s="387"/>
      <c r="Z198" s="387"/>
      <c r="AA198" s="387"/>
      <c r="AB198" s="387"/>
      <c r="AC198" s="387"/>
      <c r="AD198" s="387"/>
      <c r="AE198" s="387"/>
      <c r="AR198" s="476" t="s">
        <v>172</v>
      </c>
      <c r="AT198" s="476" t="s">
        <v>167</v>
      </c>
      <c r="AU198" s="476" t="s">
        <v>90</v>
      </c>
      <c r="AY198" s="378" t="s">
        <v>165</v>
      </c>
      <c r="BE198" s="477">
        <f>IF(N198="základní",J198,0)</f>
        <v>0</v>
      </c>
      <c r="BF198" s="477">
        <f>IF(N198="snížená",J198,0)</f>
        <v>0</v>
      </c>
      <c r="BG198" s="477">
        <f>IF(N198="zákl. přenesená",J198,0)</f>
        <v>0</v>
      </c>
      <c r="BH198" s="477">
        <f>IF(N198="sníž. přenesená",J198,0)</f>
        <v>0</v>
      </c>
      <c r="BI198" s="477">
        <f>IF(N198="nulová",J198,0)</f>
        <v>0</v>
      </c>
      <c r="BJ198" s="378" t="s">
        <v>88</v>
      </c>
      <c r="BK198" s="477">
        <f>ROUND(I198*H198,2)</f>
        <v>0</v>
      </c>
      <c r="BL198" s="378" t="s">
        <v>172</v>
      </c>
      <c r="BM198" s="476" t="s">
        <v>309</v>
      </c>
    </row>
    <row r="199" spans="1:65" s="391" customFormat="1">
      <c r="A199" s="387"/>
      <c r="B199" s="388"/>
      <c r="C199" s="387"/>
      <c r="D199" s="478" t="s">
        <v>174</v>
      </c>
      <c r="E199" s="387"/>
      <c r="F199" s="479" t="s">
        <v>310</v>
      </c>
      <c r="G199" s="387"/>
      <c r="H199" s="387"/>
      <c r="I199" s="480"/>
      <c r="J199" s="387"/>
      <c r="K199" s="387"/>
      <c r="L199" s="388"/>
      <c r="M199" s="481"/>
      <c r="O199" s="387"/>
      <c r="P199" s="387"/>
      <c r="Q199" s="387"/>
      <c r="R199" s="387"/>
      <c r="S199" s="387"/>
      <c r="T199" s="482"/>
      <c r="U199" s="387"/>
      <c r="V199" s="387"/>
      <c r="W199" s="387"/>
      <c r="X199" s="387"/>
      <c r="Y199" s="387"/>
      <c r="Z199" s="387"/>
      <c r="AA199" s="387"/>
      <c r="AB199" s="387"/>
      <c r="AC199" s="387"/>
      <c r="AD199" s="387"/>
      <c r="AE199" s="387"/>
      <c r="AT199" s="378" t="s">
        <v>174</v>
      </c>
      <c r="AU199" s="378" t="s">
        <v>90</v>
      </c>
    </row>
    <row r="200" spans="1:65" s="483" customFormat="1">
      <c r="B200" s="484"/>
      <c r="D200" s="485" t="s">
        <v>176</v>
      </c>
      <c r="E200" s="486" t="s">
        <v>79</v>
      </c>
      <c r="F200" s="487" t="s">
        <v>311</v>
      </c>
      <c r="H200" s="488">
        <v>9.39</v>
      </c>
      <c r="I200" s="489"/>
      <c r="L200" s="484"/>
      <c r="M200" s="490"/>
      <c r="T200" s="491"/>
      <c r="AT200" s="486" t="s">
        <v>176</v>
      </c>
      <c r="AU200" s="486" t="s">
        <v>90</v>
      </c>
      <c r="AV200" s="483" t="s">
        <v>90</v>
      </c>
      <c r="AW200" s="483" t="s">
        <v>39</v>
      </c>
      <c r="AX200" s="483" t="s">
        <v>81</v>
      </c>
      <c r="AY200" s="486" t="s">
        <v>165</v>
      </c>
    </row>
    <row r="201" spans="1:65" s="391" customFormat="1" ht="37.9" customHeight="1">
      <c r="A201" s="387"/>
      <c r="B201" s="388"/>
      <c r="C201" s="465" t="s">
        <v>318</v>
      </c>
      <c r="D201" s="465" t="s">
        <v>167</v>
      </c>
      <c r="E201" s="466" t="s">
        <v>313</v>
      </c>
      <c r="F201" s="467" t="s">
        <v>314</v>
      </c>
      <c r="G201" s="468" t="s">
        <v>213</v>
      </c>
      <c r="H201" s="469">
        <v>6</v>
      </c>
      <c r="I201" s="470"/>
      <c r="J201" s="471">
        <f>ROUND(I201*H201,2)</f>
        <v>0</v>
      </c>
      <c r="K201" s="467" t="s">
        <v>171</v>
      </c>
      <c r="L201" s="388"/>
      <c r="M201" s="472" t="s">
        <v>79</v>
      </c>
      <c r="N201" s="473" t="s">
        <v>51</v>
      </c>
      <c r="O201" s="387"/>
      <c r="P201" s="474">
        <f>O201*H201</f>
        <v>0</v>
      </c>
      <c r="Q201" s="474">
        <v>2E-3</v>
      </c>
      <c r="R201" s="474">
        <f>Q201*H201</f>
        <v>1.2E-2</v>
      </c>
      <c r="S201" s="474">
        <v>0</v>
      </c>
      <c r="T201" s="475">
        <f>S201*H201</f>
        <v>0</v>
      </c>
      <c r="U201" s="387"/>
      <c r="V201" s="387"/>
      <c r="W201" s="387"/>
      <c r="X201" s="387"/>
      <c r="Y201" s="387"/>
      <c r="Z201" s="387"/>
      <c r="AA201" s="387"/>
      <c r="AB201" s="387"/>
      <c r="AC201" s="387"/>
      <c r="AD201" s="387"/>
      <c r="AE201" s="387"/>
      <c r="AR201" s="476" t="s">
        <v>172</v>
      </c>
      <c r="AT201" s="476" t="s">
        <v>167</v>
      </c>
      <c r="AU201" s="476" t="s">
        <v>90</v>
      </c>
      <c r="AY201" s="378" t="s">
        <v>165</v>
      </c>
      <c r="BE201" s="477">
        <f>IF(N201="základní",J201,0)</f>
        <v>0</v>
      </c>
      <c r="BF201" s="477">
        <f>IF(N201="snížená",J201,0)</f>
        <v>0</v>
      </c>
      <c r="BG201" s="477">
        <f>IF(N201="zákl. přenesená",J201,0)</f>
        <v>0</v>
      </c>
      <c r="BH201" s="477">
        <f>IF(N201="sníž. přenesená",J201,0)</f>
        <v>0</v>
      </c>
      <c r="BI201" s="477">
        <f>IF(N201="nulová",J201,0)</f>
        <v>0</v>
      </c>
      <c r="BJ201" s="378" t="s">
        <v>88</v>
      </c>
      <c r="BK201" s="477">
        <f>ROUND(I201*H201,2)</f>
        <v>0</v>
      </c>
      <c r="BL201" s="378" t="s">
        <v>172</v>
      </c>
      <c r="BM201" s="476" t="s">
        <v>315</v>
      </c>
    </row>
    <row r="202" spans="1:65" s="391" customFormat="1">
      <c r="A202" s="387"/>
      <c r="B202" s="388"/>
      <c r="C202" s="387"/>
      <c r="D202" s="478" t="s">
        <v>174</v>
      </c>
      <c r="E202" s="387"/>
      <c r="F202" s="479" t="s">
        <v>316</v>
      </c>
      <c r="G202" s="387"/>
      <c r="H202" s="387"/>
      <c r="I202" s="480"/>
      <c r="J202" s="387"/>
      <c r="K202" s="387"/>
      <c r="L202" s="388"/>
      <c r="M202" s="481"/>
      <c r="O202" s="387"/>
      <c r="P202" s="387"/>
      <c r="Q202" s="387"/>
      <c r="R202" s="387"/>
      <c r="S202" s="387"/>
      <c r="T202" s="482"/>
      <c r="U202" s="387"/>
      <c r="V202" s="387"/>
      <c r="W202" s="387"/>
      <c r="X202" s="387"/>
      <c r="Y202" s="387"/>
      <c r="Z202" s="387"/>
      <c r="AA202" s="387"/>
      <c r="AB202" s="387"/>
      <c r="AC202" s="387"/>
      <c r="AD202" s="387"/>
      <c r="AE202" s="387"/>
      <c r="AT202" s="378" t="s">
        <v>174</v>
      </c>
      <c r="AU202" s="378" t="s">
        <v>90</v>
      </c>
    </row>
    <row r="203" spans="1:65" s="483" customFormat="1">
      <c r="B203" s="484"/>
      <c r="D203" s="485" t="s">
        <v>176</v>
      </c>
      <c r="E203" s="486" t="s">
        <v>79</v>
      </c>
      <c r="F203" s="487" t="s">
        <v>317</v>
      </c>
      <c r="H203" s="488">
        <v>6</v>
      </c>
      <c r="I203" s="489"/>
      <c r="L203" s="484"/>
      <c r="M203" s="490"/>
      <c r="T203" s="491"/>
      <c r="AT203" s="486" t="s">
        <v>176</v>
      </c>
      <c r="AU203" s="486" t="s">
        <v>90</v>
      </c>
      <c r="AV203" s="483" t="s">
        <v>90</v>
      </c>
      <c r="AW203" s="483" t="s">
        <v>39</v>
      </c>
      <c r="AX203" s="483" t="s">
        <v>81</v>
      </c>
      <c r="AY203" s="486" t="s">
        <v>165</v>
      </c>
    </row>
    <row r="204" spans="1:65" s="391" customFormat="1" ht="16.5" customHeight="1">
      <c r="A204" s="387"/>
      <c r="B204" s="388"/>
      <c r="C204" s="492" t="s">
        <v>324</v>
      </c>
      <c r="D204" s="492" t="s">
        <v>319</v>
      </c>
      <c r="E204" s="493" t="s">
        <v>320</v>
      </c>
      <c r="F204" s="494" t="s">
        <v>321</v>
      </c>
      <c r="G204" s="495" t="s">
        <v>213</v>
      </c>
      <c r="H204" s="496">
        <v>6.6</v>
      </c>
      <c r="I204" s="497"/>
      <c r="J204" s="498">
        <f>ROUND(I204*H204,2)</f>
        <v>0</v>
      </c>
      <c r="K204" s="494" t="s">
        <v>171</v>
      </c>
      <c r="L204" s="499"/>
      <c r="M204" s="500" t="s">
        <v>79</v>
      </c>
      <c r="N204" s="501" t="s">
        <v>51</v>
      </c>
      <c r="O204" s="387"/>
      <c r="P204" s="474">
        <f>O204*H204</f>
        <v>0</v>
      </c>
      <c r="Q204" s="474">
        <v>0.13200000000000001</v>
      </c>
      <c r="R204" s="474">
        <f>Q204*H204</f>
        <v>0.87119999999999997</v>
      </c>
      <c r="S204" s="474">
        <v>0</v>
      </c>
      <c r="T204" s="475">
        <f>S204*H204</f>
        <v>0</v>
      </c>
      <c r="U204" s="387"/>
      <c r="V204" s="387"/>
      <c r="W204" s="387"/>
      <c r="X204" s="387"/>
      <c r="Y204" s="387"/>
      <c r="Z204" s="387"/>
      <c r="AA204" s="387"/>
      <c r="AB204" s="387"/>
      <c r="AC204" s="387"/>
      <c r="AD204" s="387"/>
      <c r="AE204" s="387"/>
      <c r="AR204" s="476" t="s">
        <v>218</v>
      </c>
      <c r="AT204" s="476" t="s">
        <v>319</v>
      </c>
      <c r="AU204" s="476" t="s">
        <v>90</v>
      </c>
      <c r="AY204" s="378" t="s">
        <v>165</v>
      </c>
      <c r="BE204" s="477">
        <f>IF(N204="základní",J204,0)</f>
        <v>0</v>
      </c>
      <c r="BF204" s="477">
        <f>IF(N204="snížená",J204,0)</f>
        <v>0</v>
      </c>
      <c r="BG204" s="477">
        <f>IF(N204="zákl. přenesená",J204,0)</f>
        <v>0</v>
      </c>
      <c r="BH204" s="477">
        <f>IF(N204="sníž. přenesená",J204,0)</f>
        <v>0</v>
      </c>
      <c r="BI204" s="477">
        <f>IF(N204="nulová",J204,0)</f>
        <v>0</v>
      </c>
      <c r="BJ204" s="378" t="s">
        <v>88</v>
      </c>
      <c r="BK204" s="477">
        <f>ROUND(I204*H204,2)</f>
        <v>0</v>
      </c>
      <c r="BL204" s="378" t="s">
        <v>172</v>
      </c>
      <c r="BM204" s="476" t="s">
        <v>322</v>
      </c>
    </row>
    <row r="205" spans="1:65" s="483" customFormat="1">
      <c r="B205" s="484"/>
      <c r="D205" s="485" t="s">
        <v>176</v>
      </c>
      <c r="F205" s="487" t="s">
        <v>323</v>
      </c>
      <c r="H205" s="488">
        <v>6.6</v>
      </c>
      <c r="I205" s="489"/>
      <c r="L205" s="484"/>
      <c r="M205" s="490"/>
      <c r="T205" s="491"/>
      <c r="AT205" s="486" t="s">
        <v>176</v>
      </c>
      <c r="AU205" s="486" t="s">
        <v>90</v>
      </c>
      <c r="AV205" s="483" t="s">
        <v>90</v>
      </c>
      <c r="AW205" s="483" t="s">
        <v>4</v>
      </c>
      <c r="AX205" s="483" t="s">
        <v>88</v>
      </c>
      <c r="AY205" s="486" t="s">
        <v>165</v>
      </c>
    </row>
    <row r="206" spans="1:65" s="391" customFormat="1" ht="37.9" customHeight="1">
      <c r="A206" s="387"/>
      <c r="B206" s="388"/>
      <c r="C206" s="465" t="s">
        <v>331</v>
      </c>
      <c r="D206" s="465" t="s">
        <v>167</v>
      </c>
      <c r="E206" s="466" t="s">
        <v>325</v>
      </c>
      <c r="F206" s="467" t="s">
        <v>326</v>
      </c>
      <c r="G206" s="468" t="s">
        <v>232</v>
      </c>
      <c r="H206" s="469">
        <v>8</v>
      </c>
      <c r="I206" s="470"/>
      <c r="J206" s="471">
        <f>ROUND(I206*H206,2)</f>
        <v>0</v>
      </c>
      <c r="K206" s="467" t="s">
        <v>171</v>
      </c>
      <c r="L206" s="388"/>
      <c r="M206" s="472" t="s">
        <v>79</v>
      </c>
      <c r="N206" s="473" t="s">
        <v>51</v>
      </c>
      <c r="O206" s="387"/>
      <c r="P206" s="474">
        <f>O206*H206</f>
        <v>0</v>
      </c>
      <c r="Q206" s="474">
        <v>4.8161770000000002E-4</v>
      </c>
      <c r="R206" s="474">
        <f>Q206*H206</f>
        <v>3.8529416000000001E-3</v>
      </c>
      <c r="S206" s="474">
        <v>0</v>
      </c>
      <c r="T206" s="475">
        <f>S206*H206</f>
        <v>0</v>
      </c>
      <c r="U206" s="387"/>
      <c r="V206" s="387"/>
      <c r="W206" s="387"/>
      <c r="X206" s="387"/>
      <c r="Y206" s="387"/>
      <c r="Z206" s="387"/>
      <c r="AA206" s="387"/>
      <c r="AB206" s="387"/>
      <c r="AC206" s="387"/>
      <c r="AD206" s="387"/>
      <c r="AE206" s="387"/>
      <c r="AR206" s="476" t="s">
        <v>172</v>
      </c>
      <c r="AT206" s="476" t="s">
        <v>167</v>
      </c>
      <c r="AU206" s="476" t="s">
        <v>90</v>
      </c>
      <c r="AY206" s="378" t="s">
        <v>165</v>
      </c>
      <c r="BE206" s="477">
        <f>IF(N206="základní",J206,0)</f>
        <v>0</v>
      </c>
      <c r="BF206" s="477">
        <f>IF(N206="snížená",J206,0)</f>
        <v>0</v>
      </c>
      <c r="BG206" s="477">
        <f>IF(N206="zákl. přenesená",J206,0)</f>
        <v>0</v>
      </c>
      <c r="BH206" s="477">
        <f>IF(N206="sníž. přenesená",J206,0)</f>
        <v>0</v>
      </c>
      <c r="BI206" s="477">
        <f>IF(N206="nulová",J206,0)</f>
        <v>0</v>
      </c>
      <c r="BJ206" s="378" t="s">
        <v>88</v>
      </c>
      <c r="BK206" s="477">
        <f>ROUND(I206*H206,2)</f>
        <v>0</v>
      </c>
      <c r="BL206" s="378" t="s">
        <v>172</v>
      </c>
      <c r="BM206" s="476" t="s">
        <v>327</v>
      </c>
    </row>
    <row r="207" spans="1:65" s="391" customFormat="1">
      <c r="A207" s="387"/>
      <c r="B207" s="388"/>
      <c r="C207" s="387"/>
      <c r="D207" s="478" t="s">
        <v>174</v>
      </c>
      <c r="E207" s="387"/>
      <c r="F207" s="479" t="s">
        <v>328</v>
      </c>
      <c r="G207" s="387"/>
      <c r="H207" s="387"/>
      <c r="I207" s="480"/>
      <c r="J207" s="387"/>
      <c r="K207" s="387"/>
      <c r="L207" s="388"/>
      <c r="M207" s="481"/>
      <c r="O207" s="387"/>
      <c r="P207" s="387"/>
      <c r="Q207" s="387"/>
      <c r="R207" s="387"/>
      <c r="S207" s="387"/>
      <c r="T207" s="482"/>
      <c r="U207" s="387"/>
      <c r="V207" s="387"/>
      <c r="W207" s="387"/>
      <c r="X207" s="387"/>
      <c r="Y207" s="387"/>
      <c r="Z207" s="387"/>
      <c r="AA207" s="387"/>
      <c r="AB207" s="387"/>
      <c r="AC207" s="387"/>
      <c r="AD207" s="387"/>
      <c r="AE207" s="387"/>
      <c r="AT207" s="378" t="s">
        <v>174</v>
      </c>
      <c r="AU207" s="378" t="s">
        <v>90</v>
      </c>
    </row>
    <row r="208" spans="1:65" s="483" customFormat="1">
      <c r="B208" s="484"/>
      <c r="D208" s="485" t="s">
        <v>176</v>
      </c>
      <c r="E208" s="486" t="s">
        <v>79</v>
      </c>
      <c r="F208" s="487" t="s">
        <v>329</v>
      </c>
      <c r="H208" s="488">
        <v>4</v>
      </c>
      <c r="I208" s="489"/>
      <c r="L208" s="484"/>
      <c r="M208" s="490"/>
      <c r="T208" s="491"/>
      <c r="AT208" s="486" t="s">
        <v>176</v>
      </c>
      <c r="AU208" s="486" t="s">
        <v>90</v>
      </c>
      <c r="AV208" s="483" t="s">
        <v>90</v>
      </c>
      <c r="AW208" s="483" t="s">
        <v>39</v>
      </c>
      <c r="AX208" s="483" t="s">
        <v>81</v>
      </c>
      <c r="AY208" s="486" t="s">
        <v>165</v>
      </c>
    </row>
    <row r="209" spans="1:65" s="483" customFormat="1" ht="22.5">
      <c r="B209" s="484"/>
      <c r="D209" s="485" t="s">
        <v>176</v>
      </c>
      <c r="E209" s="486" t="s">
        <v>79</v>
      </c>
      <c r="F209" s="487" t="s">
        <v>330</v>
      </c>
      <c r="H209" s="488">
        <v>4</v>
      </c>
      <c r="I209" s="489"/>
      <c r="L209" s="484"/>
      <c r="M209" s="490"/>
      <c r="T209" s="491"/>
      <c r="AT209" s="486" t="s">
        <v>176</v>
      </c>
      <c r="AU209" s="486" t="s">
        <v>90</v>
      </c>
      <c r="AV209" s="483" t="s">
        <v>90</v>
      </c>
      <c r="AW209" s="483" t="s">
        <v>39</v>
      </c>
      <c r="AX209" s="483" t="s">
        <v>81</v>
      </c>
      <c r="AY209" s="486" t="s">
        <v>165</v>
      </c>
    </row>
    <row r="210" spans="1:65" s="391" customFormat="1" ht="33" customHeight="1">
      <c r="A210" s="387"/>
      <c r="B210" s="388"/>
      <c r="C210" s="492" t="s">
        <v>337</v>
      </c>
      <c r="D210" s="492" t="s">
        <v>319</v>
      </c>
      <c r="E210" s="493" t="s">
        <v>332</v>
      </c>
      <c r="F210" s="494" t="s">
        <v>333</v>
      </c>
      <c r="G210" s="495" t="s">
        <v>232</v>
      </c>
      <c r="H210" s="496">
        <v>4</v>
      </c>
      <c r="I210" s="497"/>
      <c r="J210" s="498">
        <f>ROUND(I210*H210,2)</f>
        <v>0</v>
      </c>
      <c r="K210" s="494" t="s">
        <v>171</v>
      </c>
      <c r="L210" s="499"/>
      <c r="M210" s="500" t="s">
        <v>79</v>
      </c>
      <c r="N210" s="501" t="s">
        <v>51</v>
      </c>
      <c r="O210" s="387"/>
      <c r="P210" s="474">
        <f>O210*H210</f>
        <v>0</v>
      </c>
      <c r="Q210" s="474">
        <v>1.225E-2</v>
      </c>
      <c r="R210" s="474">
        <f>Q210*H210</f>
        <v>4.9000000000000002E-2</v>
      </c>
      <c r="S210" s="474">
        <v>0</v>
      </c>
      <c r="T210" s="475">
        <f>S210*H210</f>
        <v>0</v>
      </c>
      <c r="U210" s="387"/>
      <c r="V210" s="387"/>
      <c r="W210" s="387"/>
      <c r="X210" s="387"/>
      <c r="Y210" s="387"/>
      <c r="Z210" s="387"/>
      <c r="AA210" s="387"/>
      <c r="AB210" s="387"/>
      <c r="AC210" s="387"/>
      <c r="AD210" s="387"/>
      <c r="AE210" s="387"/>
      <c r="AR210" s="476" t="s">
        <v>218</v>
      </c>
      <c r="AT210" s="476" t="s">
        <v>319</v>
      </c>
      <c r="AU210" s="476" t="s">
        <v>90</v>
      </c>
      <c r="AY210" s="378" t="s">
        <v>165</v>
      </c>
      <c r="BE210" s="477">
        <f>IF(N210="základní",J210,0)</f>
        <v>0</v>
      </c>
      <c r="BF210" s="477">
        <f>IF(N210="snížená",J210,0)</f>
        <v>0</v>
      </c>
      <c r="BG210" s="477">
        <f>IF(N210="zákl. přenesená",J210,0)</f>
        <v>0</v>
      </c>
      <c r="BH210" s="477">
        <f>IF(N210="sníž. přenesená",J210,0)</f>
        <v>0</v>
      </c>
      <c r="BI210" s="477">
        <f>IF(N210="nulová",J210,0)</f>
        <v>0</v>
      </c>
      <c r="BJ210" s="378" t="s">
        <v>88</v>
      </c>
      <c r="BK210" s="477">
        <f>ROUND(I210*H210,2)</f>
        <v>0</v>
      </c>
      <c r="BL210" s="378" t="s">
        <v>172</v>
      </c>
      <c r="BM210" s="476" t="s">
        <v>334</v>
      </c>
    </row>
    <row r="211" spans="1:65" s="483" customFormat="1">
      <c r="B211" s="484"/>
      <c r="D211" s="485" t="s">
        <v>176</v>
      </c>
      <c r="E211" s="486" t="s">
        <v>79</v>
      </c>
      <c r="F211" s="487" t="s">
        <v>335</v>
      </c>
      <c r="H211" s="488">
        <v>4</v>
      </c>
      <c r="I211" s="489"/>
      <c r="L211" s="484"/>
      <c r="M211" s="490"/>
      <c r="T211" s="491"/>
      <c r="AT211" s="486" t="s">
        <v>176</v>
      </c>
      <c r="AU211" s="486" t="s">
        <v>90</v>
      </c>
      <c r="AV211" s="483" t="s">
        <v>90</v>
      </c>
      <c r="AW211" s="483" t="s">
        <v>39</v>
      </c>
      <c r="AX211" s="483" t="s">
        <v>81</v>
      </c>
      <c r="AY211" s="486" t="s">
        <v>165</v>
      </c>
    </row>
    <row r="212" spans="1:65" s="452" customFormat="1" ht="22.9" customHeight="1">
      <c r="B212" s="453"/>
      <c r="D212" s="454" t="s">
        <v>80</v>
      </c>
      <c r="E212" s="463" t="s">
        <v>223</v>
      </c>
      <c r="F212" s="463" t="s">
        <v>336</v>
      </c>
      <c r="I212" s="456"/>
      <c r="J212" s="464">
        <f>BK212</f>
        <v>0</v>
      </c>
      <c r="L212" s="453"/>
      <c r="M212" s="458"/>
      <c r="P212" s="459">
        <f>SUM(P213:P226)</f>
        <v>0</v>
      </c>
      <c r="R212" s="459">
        <f>SUM(R213:R226)</f>
        <v>0.93193290000000006</v>
      </c>
      <c r="T212" s="460">
        <f>SUM(T213:T226)</f>
        <v>0</v>
      </c>
      <c r="AR212" s="454" t="s">
        <v>88</v>
      </c>
      <c r="AT212" s="461" t="s">
        <v>80</v>
      </c>
      <c r="AU212" s="461" t="s">
        <v>88</v>
      </c>
      <c r="AY212" s="454" t="s">
        <v>165</v>
      </c>
      <c r="BK212" s="462">
        <f>SUM(BK213:BK226)</f>
        <v>0</v>
      </c>
    </row>
    <row r="213" spans="1:65" s="391" customFormat="1" ht="44.25" customHeight="1">
      <c r="A213" s="387"/>
      <c r="B213" s="388"/>
      <c r="C213" s="465" t="s">
        <v>344</v>
      </c>
      <c r="D213" s="465" t="s">
        <v>167</v>
      </c>
      <c r="E213" s="466" t="s">
        <v>338</v>
      </c>
      <c r="F213" s="467" t="s">
        <v>339</v>
      </c>
      <c r="G213" s="468" t="s">
        <v>340</v>
      </c>
      <c r="H213" s="469">
        <v>7.5</v>
      </c>
      <c r="I213" s="470"/>
      <c r="J213" s="471">
        <f>ROUND(I213*H213,2)</f>
        <v>0</v>
      </c>
      <c r="K213" s="467" t="s">
        <v>171</v>
      </c>
      <c r="L213" s="388"/>
      <c r="M213" s="472" t="s">
        <v>79</v>
      </c>
      <c r="N213" s="473" t="s">
        <v>51</v>
      </c>
      <c r="O213" s="387"/>
      <c r="P213" s="474">
        <f>O213*H213</f>
        <v>0</v>
      </c>
      <c r="Q213" s="474">
        <v>0.10095</v>
      </c>
      <c r="R213" s="474">
        <f>Q213*H213</f>
        <v>0.75712499999999994</v>
      </c>
      <c r="S213" s="474">
        <v>0</v>
      </c>
      <c r="T213" s="475">
        <f>S213*H213</f>
        <v>0</v>
      </c>
      <c r="U213" s="387"/>
      <c r="V213" s="387"/>
      <c r="W213" s="387"/>
      <c r="X213" s="387"/>
      <c r="Y213" s="387"/>
      <c r="Z213" s="387"/>
      <c r="AA213" s="387"/>
      <c r="AB213" s="387"/>
      <c r="AC213" s="387"/>
      <c r="AD213" s="387"/>
      <c r="AE213" s="387"/>
      <c r="AR213" s="476" t="s">
        <v>172</v>
      </c>
      <c r="AT213" s="476" t="s">
        <v>167</v>
      </c>
      <c r="AU213" s="476" t="s">
        <v>90</v>
      </c>
      <c r="AY213" s="378" t="s">
        <v>165</v>
      </c>
      <c r="BE213" s="477">
        <f>IF(N213="základní",J213,0)</f>
        <v>0</v>
      </c>
      <c r="BF213" s="477">
        <f>IF(N213="snížená",J213,0)</f>
        <v>0</v>
      </c>
      <c r="BG213" s="477">
        <f>IF(N213="zákl. přenesená",J213,0)</f>
        <v>0</v>
      </c>
      <c r="BH213" s="477">
        <f>IF(N213="sníž. přenesená",J213,0)</f>
        <v>0</v>
      </c>
      <c r="BI213" s="477">
        <f>IF(N213="nulová",J213,0)</f>
        <v>0</v>
      </c>
      <c r="BJ213" s="378" t="s">
        <v>88</v>
      </c>
      <c r="BK213" s="477">
        <f>ROUND(I213*H213,2)</f>
        <v>0</v>
      </c>
      <c r="BL213" s="378" t="s">
        <v>172</v>
      </c>
      <c r="BM213" s="476" t="s">
        <v>341</v>
      </c>
    </row>
    <row r="214" spans="1:65" s="391" customFormat="1">
      <c r="A214" s="387"/>
      <c r="B214" s="388"/>
      <c r="C214" s="387"/>
      <c r="D214" s="478" t="s">
        <v>174</v>
      </c>
      <c r="E214" s="387"/>
      <c r="F214" s="479" t="s">
        <v>342</v>
      </c>
      <c r="G214" s="387"/>
      <c r="H214" s="387"/>
      <c r="I214" s="480"/>
      <c r="J214" s="387"/>
      <c r="K214" s="387"/>
      <c r="L214" s="388"/>
      <c r="M214" s="481"/>
      <c r="O214" s="387"/>
      <c r="P214" s="387"/>
      <c r="Q214" s="387"/>
      <c r="R214" s="387"/>
      <c r="S214" s="387"/>
      <c r="T214" s="482"/>
      <c r="U214" s="387"/>
      <c r="V214" s="387"/>
      <c r="W214" s="387"/>
      <c r="X214" s="387"/>
      <c r="Y214" s="387"/>
      <c r="Z214" s="387"/>
      <c r="AA214" s="387"/>
      <c r="AB214" s="387"/>
      <c r="AC214" s="387"/>
      <c r="AD214" s="387"/>
      <c r="AE214" s="387"/>
      <c r="AT214" s="378" t="s">
        <v>174</v>
      </c>
      <c r="AU214" s="378" t="s">
        <v>90</v>
      </c>
    </row>
    <row r="215" spans="1:65" s="483" customFormat="1">
      <c r="B215" s="484"/>
      <c r="D215" s="485" t="s">
        <v>176</v>
      </c>
      <c r="E215" s="486" t="s">
        <v>79</v>
      </c>
      <c r="F215" s="487" t="s">
        <v>343</v>
      </c>
      <c r="H215" s="488">
        <v>7.5</v>
      </c>
      <c r="I215" s="489"/>
      <c r="L215" s="484"/>
      <c r="M215" s="490"/>
      <c r="T215" s="491"/>
      <c r="AT215" s="486" t="s">
        <v>176</v>
      </c>
      <c r="AU215" s="486" t="s">
        <v>90</v>
      </c>
      <c r="AV215" s="483" t="s">
        <v>90</v>
      </c>
      <c r="AW215" s="483" t="s">
        <v>39</v>
      </c>
      <c r="AX215" s="483" t="s">
        <v>81</v>
      </c>
      <c r="AY215" s="486" t="s">
        <v>165</v>
      </c>
    </row>
    <row r="216" spans="1:65" s="391" customFormat="1" ht="24.2" customHeight="1">
      <c r="A216" s="387"/>
      <c r="B216" s="388"/>
      <c r="C216" s="492" t="s">
        <v>348</v>
      </c>
      <c r="D216" s="492" t="s">
        <v>319</v>
      </c>
      <c r="E216" s="493" t="s">
        <v>345</v>
      </c>
      <c r="F216" s="494" t="s">
        <v>346</v>
      </c>
      <c r="G216" s="495" t="s">
        <v>340</v>
      </c>
      <c r="H216" s="496">
        <v>7.5</v>
      </c>
      <c r="I216" s="497"/>
      <c r="J216" s="498">
        <f>ROUND(I216*H216,2)</f>
        <v>0</v>
      </c>
      <c r="K216" s="494" t="s">
        <v>171</v>
      </c>
      <c r="L216" s="499"/>
      <c r="M216" s="500" t="s">
        <v>79</v>
      </c>
      <c r="N216" s="501" t="s">
        <v>51</v>
      </c>
      <c r="O216" s="387"/>
      <c r="P216" s="474">
        <f>O216*H216</f>
        <v>0</v>
      </c>
      <c r="Q216" s="474">
        <v>1.7999999999999999E-2</v>
      </c>
      <c r="R216" s="474">
        <f>Q216*H216</f>
        <v>0.13499999999999998</v>
      </c>
      <c r="S216" s="474">
        <v>0</v>
      </c>
      <c r="T216" s="475">
        <f>S216*H216</f>
        <v>0</v>
      </c>
      <c r="U216" s="387"/>
      <c r="V216" s="387"/>
      <c r="W216" s="387"/>
      <c r="X216" s="387"/>
      <c r="Y216" s="387"/>
      <c r="Z216" s="387"/>
      <c r="AA216" s="387"/>
      <c r="AB216" s="387"/>
      <c r="AC216" s="387"/>
      <c r="AD216" s="387"/>
      <c r="AE216" s="387"/>
      <c r="AR216" s="476" t="s">
        <v>218</v>
      </c>
      <c r="AT216" s="476" t="s">
        <v>319</v>
      </c>
      <c r="AU216" s="476" t="s">
        <v>90</v>
      </c>
      <c r="AY216" s="378" t="s">
        <v>165</v>
      </c>
      <c r="BE216" s="477">
        <f>IF(N216="základní",J216,0)</f>
        <v>0</v>
      </c>
      <c r="BF216" s="477">
        <f>IF(N216="snížená",J216,0)</f>
        <v>0</v>
      </c>
      <c r="BG216" s="477">
        <f>IF(N216="zákl. přenesená",J216,0)</f>
        <v>0</v>
      </c>
      <c r="BH216" s="477">
        <f>IF(N216="sníž. přenesená",J216,0)</f>
        <v>0</v>
      </c>
      <c r="BI216" s="477">
        <f>IF(N216="nulová",J216,0)</f>
        <v>0</v>
      </c>
      <c r="BJ216" s="378" t="s">
        <v>88</v>
      </c>
      <c r="BK216" s="477">
        <f>ROUND(I216*H216,2)</f>
        <v>0</v>
      </c>
      <c r="BL216" s="378" t="s">
        <v>172</v>
      </c>
      <c r="BM216" s="476" t="s">
        <v>347</v>
      </c>
    </row>
    <row r="217" spans="1:65" s="391" customFormat="1" ht="37.9" customHeight="1">
      <c r="A217" s="387"/>
      <c r="B217" s="388"/>
      <c r="C217" s="465" t="s">
        <v>354</v>
      </c>
      <c r="D217" s="465" t="s">
        <v>167</v>
      </c>
      <c r="E217" s="466" t="s">
        <v>349</v>
      </c>
      <c r="F217" s="467" t="s">
        <v>350</v>
      </c>
      <c r="G217" s="468" t="s">
        <v>213</v>
      </c>
      <c r="H217" s="469">
        <v>34.99</v>
      </c>
      <c r="I217" s="470"/>
      <c r="J217" s="471">
        <f>ROUND(I217*H217,2)</f>
        <v>0</v>
      </c>
      <c r="K217" s="467" t="s">
        <v>171</v>
      </c>
      <c r="L217" s="388"/>
      <c r="M217" s="472" t="s">
        <v>79</v>
      </c>
      <c r="N217" s="473" t="s">
        <v>51</v>
      </c>
      <c r="O217" s="387"/>
      <c r="P217" s="474">
        <f>O217*H217</f>
        <v>0</v>
      </c>
      <c r="Q217" s="474">
        <v>3.4999999999999997E-5</v>
      </c>
      <c r="R217" s="474">
        <f>Q217*H217</f>
        <v>1.2246499999999999E-3</v>
      </c>
      <c r="S217" s="474">
        <v>0</v>
      </c>
      <c r="T217" s="475">
        <f>S217*H217</f>
        <v>0</v>
      </c>
      <c r="U217" s="387"/>
      <c r="V217" s="387"/>
      <c r="W217" s="387"/>
      <c r="X217" s="387"/>
      <c r="Y217" s="387"/>
      <c r="Z217" s="387"/>
      <c r="AA217" s="387"/>
      <c r="AB217" s="387"/>
      <c r="AC217" s="387"/>
      <c r="AD217" s="387"/>
      <c r="AE217" s="387"/>
      <c r="AR217" s="476" t="s">
        <v>172</v>
      </c>
      <c r="AT217" s="476" t="s">
        <v>167</v>
      </c>
      <c r="AU217" s="476" t="s">
        <v>90</v>
      </c>
      <c r="AY217" s="378" t="s">
        <v>165</v>
      </c>
      <c r="BE217" s="477">
        <f>IF(N217="základní",J217,0)</f>
        <v>0</v>
      </c>
      <c r="BF217" s="477">
        <f>IF(N217="snížená",J217,0)</f>
        <v>0</v>
      </c>
      <c r="BG217" s="477">
        <f>IF(N217="zákl. přenesená",J217,0)</f>
        <v>0</v>
      </c>
      <c r="BH217" s="477">
        <f>IF(N217="sníž. přenesená",J217,0)</f>
        <v>0</v>
      </c>
      <c r="BI217" s="477">
        <f>IF(N217="nulová",J217,0)</f>
        <v>0</v>
      </c>
      <c r="BJ217" s="378" t="s">
        <v>88</v>
      </c>
      <c r="BK217" s="477">
        <f>ROUND(I217*H217,2)</f>
        <v>0</v>
      </c>
      <c r="BL217" s="378" t="s">
        <v>172</v>
      </c>
      <c r="BM217" s="476" t="s">
        <v>351</v>
      </c>
    </row>
    <row r="218" spans="1:65" s="391" customFormat="1">
      <c r="A218" s="387"/>
      <c r="B218" s="388"/>
      <c r="C218" s="387"/>
      <c r="D218" s="478" t="s">
        <v>174</v>
      </c>
      <c r="E218" s="387"/>
      <c r="F218" s="479" t="s">
        <v>352</v>
      </c>
      <c r="G218" s="387"/>
      <c r="H218" s="387"/>
      <c r="I218" s="480"/>
      <c r="J218" s="387"/>
      <c r="K218" s="387"/>
      <c r="L218" s="388"/>
      <c r="M218" s="481"/>
      <c r="O218" s="387"/>
      <c r="P218" s="387"/>
      <c r="Q218" s="387"/>
      <c r="R218" s="387"/>
      <c r="S218" s="387"/>
      <c r="T218" s="482"/>
      <c r="U218" s="387"/>
      <c r="V218" s="387"/>
      <c r="W218" s="387"/>
      <c r="X218" s="387"/>
      <c r="Y218" s="387"/>
      <c r="Z218" s="387"/>
      <c r="AA218" s="387"/>
      <c r="AB218" s="387"/>
      <c r="AC218" s="387"/>
      <c r="AD218" s="387"/>
      <c r="AE218" s="387"/>
      <c r="AT218" s="378" t="s">
        <v>174</v>
      </c>
      <c r="AU218" s="378" t="s">
        <v>90</v>
      </c>
    </row>
    <row r="219" spans="1:65" s="483" customFormat="1">
      <c r="B219" s="484"/>
      <c r="D219" s="485" t="s">
        <v>176</v>
      </c>
      <c r="E219" s="486" t="s">
        <v>79</v>
      </c>
      <c r="F219" s="487" t="s">
        <v>353</v>
      </c>
      <c r="H219" s="488">
        <v>34.99</v>
      </c>
      <c r="I219" s="489"/>
      <c r="L219" s="484"/>
      <c r="M219" s="490"/>
      <c r="T219" s="491"/>
      <c r="AT219" s="486" t="s">
        <v>176</v>
      </c>
      <c r="AU219" s="486" t="s">
        <v>90</v>
      </c>
      <c r="AV219" s="483" t="s">
        <v>90</v>
      </c>
      <c r="AW219" s="483" t="s">
        <v>39</v>
      </c>
      <c r="AX219" s="483" t="s">
        <v>81</v>
      </c>
      <c r="AY219" s="486" t="s">
        <v>165</v>
      </c>
    </row>
    <row r="220" spans="1:65" s="391" customFormat="1" ht="44.25" customHeight="1">
      <c r="A220" s="387"/>
      <c r="B220" s="388"/>
      <c r="C220" s="465" t="s">
        <v>360</v>
      </c>
      <c r="D220" s="465" t="s">
        <v>167</v>
      </c>
      <c r="E220" s="466" t="s">
        <v>355</v>
      </c>
      <c r="F220" s="467" t="s">
        <v>356</v>
      </c>
      <c r="G220" s="468" t="s">
        <v>213</v>
      </c>
      <c r="H220" s="469">
        <v>1.125</v>
      </c>
      <c r="I220" s="470"/>
      <c r="J220" s="471">
        <f>ROUND(I220*H220,2)</f>
        <v>0</v>
      </c>
      <c r="K220" s="467" t="s">
        <v>171</v>
      </c>
      <c r="L220" s="388"/>
      <c r="M220" s="472" t="s">
        <v>79</v>
      </c>
      <c r="N220" s="473" t="s">
        <v>51</v>
      </c>
      <c r="O220" s="387"/>
      <c r="P220" s="474">
        <f>O220*H220</f>
        <v>0</v>
      </c>
      <c r="Q220" s="474">
        <v>1.265E-2</v>
      </c>
      <c r="R220" s="474">
        <f>Q220*H220</f>
        <v>1.4231249999999999E-2</v>
      </c>
      <c r="S220" s="474">
        <v>0</v>
      </c>
      <c r="T220" s="475">
        <f>S220*H220</f>
        <v>0</v>
      </c>
      <c r="U220" s="387"/>
      <c r="V220" s="387"/>
      <c r="W220" s="387"/>
      <c r="X220" s="387"/>
      <c r="Y220" s="387"/>
      <c r="Z220" s="387"/>
      <c r="AA220" s="387"/>
      <c r="AB220" s="387"/>
      <c r="AC220" s="387"/>
      <c r="AD220" s="387"/>
      <c r="AE220" s="387"/>
      <c r="AR220" s="476" t="s">
        <v>172</v>
      </c>
      <c r="AT220" s="476" t="s">
        <v>167</v>
      </c>
      <c r="AU220" s="476" t="s">
        <v>90</v>
      </c>
      <c r="AY220" s="378" t="s">
        <v>165</v>
      </c>
      <c r="BE220" s="477">
        <f>IF(N220="základní",J220,0)</f>
        <v>0</v>
      </c>
      <c r="BF220" s="477">
        <f>IF(N220="snížená",J220,0)</f>
        <v>0</v>
      </c>
      <c r="BG220" s="477">
        <f>IF(N220="zákl. přenesená",J220,0)</f>
        <v>0</v>
      </c>
      <c r="BH220" s="477">
        <f>IF(N220="sníž. přenesená",J220,0)</f>
        <v>0</v>
      </c>
      <c r="BI220" s="477">
        <f>IF(N220="nulová",J220,0)</f>
        <v>0</v>
      </c>
      <c r="BJ220" s="378" t="s">
        <v>88</v>
      </c>
      <c r="BK220" s="477">
        <f>ROUND(I220*H220,2)</f>
        <v>0</v>
      </c>
      <c r="BL220" s="378" t="s">
        <v>172</v>
      </c>
      <c r="BM220" s="476" t="s">
        <v>357</v>
      </c>
    </row>
    <row r="221" spans="1:65" s="391" customFormat="1">
      <c r="A221" s="387"/>
      <c r="B221" s="388"/>
      <c r="C221" s="387"/>
      <c r="D221" s="478" t="s">
        <v>174</v>
      </c>
      <c r="E221" s="387"/>
      <c r="F221" s="479" t="s">
        <v>358</v>
      </c>
      <c r="G221" s="387"/>
      <c r="H221" s="387"/>
      <c r="I221" s="480"/>
      <c r="J221" s="387"/>
      <c r="K221" s="387"/>
      <c r="L221" s="388"/>
      <c r="M221" s="481"/>
      <c r="O221" s="387"/>
      <c r="P221" s="387"/>
      <c r="Q221" s="387"/>
      <c r="R221" s="387"/>
      <c r="S221" s="387"/>
      <c r="T221" s="482"/>
      <c r="U221" s="387"/>
      <c r="V221" s="387"/>
      <c r="W221" s="387"/>
      <c r="X221" s="387"/>
      <c r="Y221" s="387"/>
      <c r="Z221" s="387"/>
      <c r="AA221" s="387"/>
      <c r="AB221" s="387"/>
      <c r="AC221" s="387"/>
      <c r="AD221" s="387"/>
      <c r="AE221" s="387"/>
      <c r="AT221" s="378" t="s">
        <v>174</v>
      </c>
      <c r="AU221" s="378" t="s">
        <v>90</v>
      </c>
    </row>
    <row r="222" spans="1:65" s="483" customFormat="1">
      <c r="B222" s="484"/>
      <c r="D222" s="485" t="s">
        <v>176</v>
      </c>
      <c r="E222" s="486" t="s">
        <v>79</v>
      </c>
      <c r="F222" s="487" t="s">
        <v>359</v>
      </c>
      <c r="H222" s="488">
        <v>1.125</v>
      </c>
      <c r="I222" s="489"/>
      <c r="L222" s="484"/>
      <c r="M222" s="490"/>
      <c r="T222" s="491"/>
      <c r="AT222" s="486" t="s">
        <v>176</v>
      </c>
      <c r="AU222" s="486" t="s">
        <v>90</v>
      </c>
      <c r="AV222" s="483" t="s">
        <v>90</v>
      </c>
      <c r="AW222" s="483" t="s">
        <v>39</v>
      </c>
      <c r="AX222" s="483" t="s">
        <v>81</v>
      </c>
      <c r="AY222" s="486" t="s">
        <v>165</v>
      </c>
    </row>
    <row r="223" spans="1:65" s="391" customFormat="1" ht="24.2" customHeight="1">
      <c r="A223" s="387"/>
      <c r="B223" s="388"/>
      <c r="C223" s="465" t="s">
        <v>365</v>
      </c>
      <c r="D223" s="465" t="s">
        <v>167</v>
      </c>
      <c r="E223" s="466" t="s">
        <v>361</v>
      </c>
      <c r="F223" s="467" t="s">
        <v>362</v>
      </c>
      <c r="G223" s="468" t="s">
        <v>232</v>
      </c>
      <c r="H223" s="469">
        <v>2</v>
      </c>
      <c r="I223" s="470"/>
      <c r="J223" s="471">
        <f>ROUND(I223*H223,2)</f>
        <v>0</v>
      </c>
      <c r="K223" s="467" t="s">
        <v>171</v>
      </c>
      <c r="L223" s="388"/>
      <c r="M223" s="472" t="s">
        <v>79</v>
      </c>
      <c r="N223" s="473" t="s">
        <v>51</v>
      </c>
      <c r="O223" s="387"/>
      <c r="P223" s="474">
        <f>O223*H223</f>
        <v>0</v>
      </c>
      <c r="Q223" s="474">
        <v>1.76E-4</v>
      </c>
      <c r="R223" s="474">
        <f>Q223*H223</f>
        <v>3.5199999999999999E-4</v>
      </c>
      <c r="S223" s="474">
        <v>0</v>
      </c>
      <c r="T223" s="475">
        <f>S223*H223</f>
        <v>0</v>
      </c>
      <c r="U223" s="387"/>
      <c r="V223" s="387"/>
      <c r="W223" s="387"/>
      <c r="X223" s="387"/>
      <c r="Y223" s="387"/>
      <c r="Z223" s="387"/>
      <c r="AA223" s="387"/>
      <c r="AB223" s="387"/>
      <c r="AC223" s="387"/>
      <c r="AD223" s="387"/>
      <c r="AE223" s="387"/>
      <c r="AR223" s="476" t="s">
        <v>172</v>
      </c>
      <c r="AT223" s="476" t="s">
        <v>167</v>
      </c>
      <c r="AU223" s="476" t="s">
        <v>90</v>
      </c>
      <c r="AY223" s="378" t="s">
        <v>165</v>
      </c>
      <c r="BE223" s="477">
        <f>IF(N223="základní",J223,0)</f>
        <v>0</v>
      </c>
      <c r="BF223" s="477">
        <f>IF(N223="snížená",J223,0)</f>
        <v>0</v>
      </c>
      <c r="BG223" s="477">
        <f>IF(N223="zákl. přenesená",J223,0)</f>
        <v>0</v>
      </c>
      <c r="BH223" s="477">
        <f>IF(N223="sníž. přenesená",J223,0)</f>
        <v>0</v>
      </c>
      <c r="BI223" s="477">
        <f>IF(N223="nulová",J223,0)</f>
        <v>0</v>
      </c>
      <c r="BJ223" s="378" t="s">
        <v>88</v>
      </c>
      <c r="BK223" s="477">
        <f>ROUND(I223*H223,2)</f>
        <v>0</v>
      </c>
      <c r="BL223" s="378" t="s">
        <v>172</v>
      </c>
      <c r="BM223" s="476" t="s">
        <v>363</v>
      </c>
    </row>
    <row r="224" spans="1:65" s="391" customFormat="1">
      <c r="A224" s="387"/>
      <c r="B224" s="388"/>
      <c r="C224" s="387"/>
      <c r="D224" s="478" t="s">
        <v>174</v>
      </c>
      <c r="E224" s="387"/>
      <c r="F224" s="479" t="s">
        <v>364</v>
      </c>
      <c r="G224" s="387"/>
      <c r="H224" s="387"/>
      <c r="I224" s="480"/>
      <c r="J224" s="387"/>
      <c r="K224" s="387"/>
      <c r="L224" s="388"/>
      <c r="M224" s="481"/>
      <c r="O224" s="387"/>
      <c r="P224" s="387"/>
      <c r="Q224" s="387"/>
      <c r="R224" s="387"/>
      <c r="S224" s="387"/>
      <c r="T224" s="482"/>
      <c r="U224" s="387"/>
      <c r="V224" s="387"/>
      <c r="W224" s="387"/>
      <c r="X224" s="387"/>
      <c r="Y224" s="387"/>
      <c r="Z224" s="387"/>
      <c r="AA224" s="387"/>
      <c r="AB224" s="387"/>
      <c r="AC224" s="387"/>
      <c r="AD224" s="387"/>
      <c r="AE224" s="387"/>
      <c r="AT224" s="378" t="s">
        <v>174</v>
      </c>
      <c r="AU224" s="378" t="s">
        <v>90</v>
      </c>
    </row>
    <row r="225" spans="1:65" s="391" customFormat="1" ht="16.5" customHeight="1">
      <c r="A225" s="387"/>
      <c r="B225" s="388"/>
      <c r="C225" s="492" t="s">
        <v>372</v>
      </c>
      <c r="D225" s="492" t="s">
        <v>319</v>
      </c>
      <c r="E225" s="493" t="s">
        <v>366</v>
      </c>
      <c r="F225" s="494" t="s">
        <v>367</v>
      </c>
      <c r="G225" s="495" t="s">
        <v>232</v>
      </c>
      <c r="H225" s="496">
        <v>2</v>
      </c>
      <c r="I225" s="497"/>
      <c r="J225" s="498">
        <f>ROUND(I225*H225,2)</f>
        <v>0</v>
      </c>
      <c r="K225" s="494" t="s">
        <v>171</v>
      </c>
      <c r="L225" s="499"/>
      <c r="M225" s="500" t="s">
        <v>79</v>
      </c>
      <c r="N225" s="501" t="s">
        <v>51</v>
      </c>
      <c r="O225" s="387"/>
      <c r="P225" s="474">
        <f>O225*H225</f>
        <v>0</v>
      </c>
      <c r="Q225" s="474">
        <v>1.2E-2</v>
      </c>
      <c r="R225" s="474">
        <f>Q225*H225</f>
        <v>2.4E-2</v>
      </c>
      <c r="S225" s="474">
        <v>0</v>
      </c>
      <c r="T225" s="475">
        <f>S225*H225</f>
        <v>0</v>
      </c>
      <c r="U225" s="387"/>
      <c r="V225" s="387"/>
      <c r="W225" s="387"/>
      <c r="X225" s="387"/>
      <c r="Y225" s="387"/>
      <c r="Z225" s="387"/>
      <c r="AA225" s="387"/>
      <c r="AB225" s="387"/>
      <c r="AC225" s="387"/>
      <c r="AD225" s="387"/>
      <c r="AE225" s="387"/>
      <c r="AR225" s="476" t="s">
        <v>218</v>
      </c>
      <c r="AT225" s="476" t="s">
        <v>319</v>
      </c>
      <c r="AU225" s="476" t="s">
        <v>90</v>
      </c>
      <c r="AY225" s="378" t="s">
        <v>165</v>
      </c>
      <c r="BE225" s="477">
        <f>IF(N225="základní",J225,0)</f>
        <v>0</v>
      </c>
      <c r="BF225" s="477">
        <f>IF(N225="snížená",J225,0)</f>
        <v>0</v>
      </c>
      <c r="BG225" s="477">
        <f>IF(N225="zákl. přenesená",J225,0)</f>
        <v>0</v>
      </c>
      <c r="BH225" s="477">
        <f>IF(N225="sníž. přenesená",J225,0)</f>
        <v>0</v>
      </c>
      <c r="BI225" s="477">
        <f>IF(N225="nulová",J225,0)</f>
        <v>0</v>
      </c>
      <c r="BJ225" s="378" t="s">
        <v>88</v>
      </c>
      <c r="BK225" s="477">
        <f>ROUND(I225*H225,2)</f>
        <v>0</v>
      </c>
      <c r="BL225" s="378" t="s">
        <v>172</v>
      </c>
      <c r="BM225" s="476" t="s">
        <v>368</v>
      </c>
    </row>
    <row r="226" spans="1:65" s="483" customFormat="1">
      <c r="B226" s="484"/>
      <c r="D226" s="485" t="s">
        <v>176</v>
      </c>
      <c r="E226" s="486" t="s">
        <v>79</v>
      </c>
      <c r="F226" s="487" t="s">
        <v>369</v>
      </c>
      <c r="H226" s="488">
        <v>2</v>
      </c>
      <c r="I226" s="489"/>
      <c r="L226" s="484"/>
      <c r="M226" s="490"/>
      <c r="T226" s="491"/>
      <c r="AT226" s="486" t="s">
        <v>176</v>
      </c>
      <c r="AU226" s="486" t="s">
        <v>90</v>
      </c>
      <c r="AV226" s="483" t="s">
        <v>90</v>
      </c>
      <c r="AW226" s="483" t="s">
        <v>39</v>
      </c>
      <c r="AX226" s="483" t="s">
        <v>81</v>
      </c>
      <c r="AY226" s="486" t="s">
        <v>165</v>
      </c>
    </row>
    <row r="227" spans="1:65" s="452" customFormat="1" ht="22.9" customHeight="1">
      <c r="B227" s="453"/>
      <c r="D227" s="454" t="s">
        <v>80</v>
      </c>
      <c r="E227" s="463" t="s">
        <v>370</v>
      </c>
      <c r="F227" s="463" t="s">
        <v>371</v>
      </c>
      <c r="I227" s="456"/>
      <c r="J227" s="464">
        <f>BK227</f>
        <v>0</v>
      </c>
      <c r="L227" s="453"/>
      <c r="M227" s="458"/>
      <c r="P227" s="459">
        <f>SUM(P228:P242)</f>
        <v>0</v>
      </c>
      <c r="R227" s="459">
        <f>SUM(R228:R242)</f>
        <v>1.38479E-2</v>
      </c>
      <c r="T227" s="460">
        <f>SUM(T228:T242)</f>
        <v>0</v>
      </c>
      <c r="AR227" s="454" t="s">
        <v>88</v>
      </c>
      <c r="AT227" s="461" t="s">
        <v>80</v>
      </c>
      <c r="AU227" s="461" t="s">
        <v>88</v>
      </c>
      <c r="AY227" s="454" t="s">
        <v>165</v>
      </c>
      <c r="BK227" s="462">
        <f>SUM(BK228:BK242)</f>
        <v>0</v>
      </c>
    </row>
    <row r="228" spans="1:65" s="391" customFormat="1" ht="44.25" customHeight="1">
      <c r="A228" s="387"/>
      <c r="B228" s="388"/>
      <c r="C228" s="465" t="s">
        <v>378</v>
      </c>
      <c r="D228" s="465" t="s">
        <v>167</v>
      </c>
      <c r="E228" s="466" t="s">
        <v>373</v>
      </c>
      <c r="F228" s="467" t="s">
        <v>374</v>
      </c>
      <c r="G228" s="468" t="s">
        <v>213</v>
      </c>
      <c r="H228" s="469">
        <v>115</v>
      </c>
      <c r="I228" s="470"/>
      <c r="J228" s="471">
        <f>ROUND(I228*H228,2)</f>
        <v>0</v>
      </c>
      <c r="K228" s="467" t="s">
        <v>171</v>
      </c>
      <c r="L228" s="388"/>
      <c r="M228" s="472" t="s">
        <v>79</v>
      </c>
      <c r="N228" s="473" t="s">
        <v>51</v>
      </c>
      <c r="O228" s="387"/>
      <c r="P228" s="474">
        <f>O228*H228</f>
        <v>0</v>
      </c>
      <c r="Q228" s="474">
        <v>0</v>
      </c>
      <c r="R228" s="474">
        <f>Q228*H228</f>
        <v>0</v>
      </c>
      <c r="S228" s="474">
        <v>0</v>
      </c>
      <c r="T228" s="475">
        <f>S228*H228</f>
        <v>0</v>
      </c>
      <c r="U228" s="387"/>
      <c r="V228" s="387"/>
      <c r="W228" s="387"/>
      <c r="X228" s="387"/>
      <c r="Y228" s="387"/>
      <c r="Z228" s="387"/>
      <c r="AA228" s="387"/>
      <c r="AB228" s="387"/>
      <c r="AC228" s="387"/>
      <c r="AD228" s="387"/>
      <c r="AE228" s="387"/>
      <c r="AR228" s="476" t="s">
        <v>172</v>
      </c>
      <c r="AT228" s="476" t="s">
        <v>167</v>
      </c>
      <c r="AU228" s="476" t="s">
        <v>90</v>
      </c>
      <c r="AY228" s="378" t="s">
        <v>165</v>
      </c>
      <c r="BE228" s="477">
        <f>IF(N228="základní",J228,0)</f>
        <v>0</v>
      </c>
      <c r="BF228" s="477">
        <f>IF(N228="snížená",J228,0)</f>
        <v>0</v>
      </c>
      <c r="BG228" s="477">
        <f>IF(N228="zákl. přenesená",J228,0)</f>
        <v>0</v>
      </c>
      <c r="BH228" s="477">
        <f>IF(N228="sníž. přenesená",J228,0)</f>
        <v>0</v>
      </c>
      <c r="BI228" s="477">
        <f>IF(N228="nulová",J228,0)</f>
        <v>0</v>
      </c>
      <c r="BJ228" s="378" t="s">
        <v>88</v>
      </c>
      <c r="BK228" s="477">
        <f>ROUND(I228*H228,2)</f>
        <v>0</v>
      </c>
      <c r="BL228" s="378" t="s">
        <v>172</v>
      </c>
      <c r="BM228" s="476" t="s">
        <v>375</v>
      </c>
    </row>
    <row r="229" spans="1:65" s="391" customFormat="1">
      <c r="A229" s="387"/>
      <c r="B229" s="388"/>
      <c r="C229" s="387"/>
      <c r="D229" s="478" t="s">
        <v>174</v>
      </c>
      <c r="E229" s="387"/>
      <c r="F229" s="479" t="s">
        <v>376</v>
      </c>
      <c r="G229" s="387"/>
      <c r="H229" s="387"/>
      <c r="I229" s="480"/>
      <c r="J229" s="387"/>
      <c r="K229" s="387"/>
      <c r="L229" s="388"/>
      <c r="M229" s="481"/>
      <c r="O229" s="387"/>
      <c r="P229" s="387"/>
      <c r="Q229" s="387"/>
      <c r="R229" s="387"/>
      <c r="S229" s="387"/>
      <c r="T229" s="482"/>
      <c r="U229" s="387"/>
      <c r="V229" s="387"/>
      <c r="W229" s="387"/>
      <c r="X229" s="387"/>
      <c r="Y229" s="387"/>
      <c r="Z229" s="387"/>
      <c r="AA229" s="387"/>
      <c r="AB229" s="387"/>
      <c r="AC229" s="387"/>
      <c r="AD229" s="387"/>
      <c r="AE229" s="387"/>
      <c r="AT229" s="378" t="s">
        <v>174</v>
      </c>
      <c r="AU229" s="378" t="s">
        <v>90</v>
      </c>
    </row>
    <row r="230" spans="1:65" s="483" customFormat="1">
      <c r="B230" s="484"/>
      <c r="D230" s="485" t="s">
        <v>176</v>
      </c>
      <c r="E230" s="486" t="s">
        <v>79</v>
      </c>
      <c r="F230" s="487" t="s">
        <v>377</v>
      </c>
      <c r="H230" s="488">
        <v>115</v>
      </c>
      <c r="I230" s="489"/>
      <c r="L230" s="484"/>
      <c r="M230" s="490"/>
      <c r="T230" s="491"/>
      <c r="AT230" s="486" t="s">
        <v>176</v>
      </c>
      <c r="AU230" s="486" t="s">
        <v>90</v>
      </c>
      <c r="AV230" s="483" t="s">
        <v>90</v>
      </c>
      <c r="AW230" s="483" t="s">
        <v>39</v>
      </c>
      <c r="AX230" s="483" t="s">
        <v>81</v>
      </c>
      <c r="AY230" s="486" t="s">
        <v>165</v>
      </c>
    </row>
    <row r="231" spans="1:65" s="391" customFormat="1" ht="49.15" customHeight="1">
      <c r="A231" s="387"/>
      <c r="B231" s="388"/>
      <c r="C231" s="465" t="s">
        <v>384</v>
      </c>
      <c r="D231" s="465" t="s">
        <v>167</v>
      </c>
      <c r="E231" s="466" t="s">
        <v>379</v>
      </c>
      <c r="F231" s="467" t="s">
        <v>380</v>
      </c>
      <c r="G231" s="468" t="s">
        <v>213</v>
      </c>
      <c r="H231" s="469">
        <v>2300</v>
      </c>
      <c r="I231" s="470"/>
      <c r="J231" s="471">
        <f>ROUND(I231*H231,2)</f>
        <v>0</v>
      </c>
      <c r="K231" s="467" t="s">
        <v>171</v>
      </c>
      <c r="L231" s="388"/>
      <c r="M231" s="472" t="s">
        <v>79</v>
      </c>
      <c r="N231" s="473" t="s">
        <v>51</v>
      </c>
      <c r="O231" s="387"/>
      <c r="P231" s="474">
        <f>O231*H231</f>
        <v>0</v>
      </c>
      <c r="Q231" s="474">
        <v>0</v>
      </c>
      <c r="R231" s="474">
        <f>Q231*H231</f>
        <v>0</v>
      </c>
      <c r="S231" s="474">
        <v>0</v>
      </c>
      <c r="T231" s="475">
        <f>S231*H231</f>
        <v>0</v>
      </c>
      <c r="U231" s="387"/>
      <c r="V231" s="387"/>
      <c r="W231" s="387"/>
      <c r="X231" s="387"/>
      <c r="Y231" s="387"/>
      <c r="Z231" s="387"/>
      <c r="AA231" s="387"/>
      <c r="AB231" s="387"/>
      <c r="AC231" s="387"/>
      <c r="AD231" s="387"/>
      <c r="AE231" s="387"/>
      <c r="AR231" s="476" t="s">
        <v>172</v>
      </c>
      <c r="AT231" s="476" t="s">
        <v>167</v>
      </c>
      <c r="AU231" s="476" t="s">
        <v>90</v>
      </c>
      <c r="AY231" s="378" t="s">
        <v>165</v>
      </c>
      <c r="BE231" s="477">
        <f>IF(N231="základní",J231,0)</f>
        <v>0</v>
      </c>
      <c r="BF231" s="477">
        <f>IF(N231="snížená",J231,0)</f>
        <v>0</v>
      </c>
      <c r="BG231" s="477">
        <f>IF(N231="zákl. přenesená",J231,0)</f>
        <v>0</v>
      </c>
      <c r="BH231" s="477">
        <f>IF(N231="sníž. přenesená",J231,0)</f>
        <v>0</v>
      </c>
      <c r="BI231" s="477">
        <f>IF(N231="nulová",J231,0)</f>
        <v>0</v>
      </c>
      <c r="BJ231" s="378" t="s">
        <v>88</v>
      </c>
      <c r="BK231" s="477">
        <f>ROUND(I231*H231,2)</f>
        <v>0</v>
      </c>
      <c r="BL231" s="378" t="s">
        <v>172</v>
      </c>
      <c r="BM231" s="476" t="s">
        <v>381</v>
      </c>
    </row>
    <row r="232" spans="1:65" s="391" customFormat="1">
      <c r="A232" s="387"/>
      <c r="B232" s="388"/>
      <c r="C232" s="387"/>
      <c r="D232" s="478" t="s">
        <v>174</v>
      </c>
      <c r="E232" s="387"/>
      <c r="F232" s="479" t="s">
        <v>382</v>
      </c>
      <c r="G232" s="387"/>
      <c r="H232" s="387"/>
      <c r="I232" s="480"/>
      <c r="J232" s="387"/>
      <c r="K232" s="387"/>
      <c r="L232" s="388"/>
      <c r="M232" s="481"/>
      <c r="O232" s="387"/>
      <c r="P232" s="387"/>
      <c r="Q232" s="387"/>
      <c r="R232" s="387"/>
      <c r="S232" s="387"/>
      <c r="T232" s="482"/>
      <c r="U232" s="387"/>
      <c r="V232" s="387"/>
      <c r="W232" s="387"/>
      <c r="X232" s="387"/>
      <c r="Y232" s="387"/>
      <c r="Z232" s="387"/>
      <c r="AA232" s="387"/>
      <c r="AB232" s="387"/>
      <c r="AC232" s="387"/>
      <c r="AD232" s="387"/>
      <c r="AE232" s="387"/>
      <c r="AT232" s="378" t="s">
        <v>174</v>
      </c>
      <c r="AU232" s="378" t="s">
        <v>90</v>
      </c>
    </row>
    <row r="233" spans="1:65" s="483" customFormat="1">
      <c r="B233" s="484"/>
      <c r="D233" s="485" t="s">
        <v>176</v>
      </c>
      <c r="F233" s="487" t="s">
        <v>383</v>
      </c>
      <c r="H233" s="488">
        <v>2300</v>
      </c>
      <c r="I233" s="489"/>
      <c r="L233" s="484"/>
      <c r="M233" s="490"/>
      <c r="T233" s="491"/>
      <c r="AT233" s="486" t="s">
        <v>176</v>
      </c>
      <c r="AU233" s="486" t="s">
        <v>90</v>
      </c>
      <c r="AV233" s="483" t="s">
        <v>90</v>
      </c>
      <c r="AW233" s="483" t="s">
        <v>4</v>
      </c>
      <c r="AX233" s="483" t="s">
        <v>88</v>
      </c>
      <c r="AY233" s="486" t="s">
        <v>165</v>
      </c>
    </row>
    <row r="234" spans="1:65" s="391" customFormat="1" ht="44.25" customHeight="1">
      <c r="A234" s="387"/>
      <c r="B234" s="388"/>
      <c r="C234" s="465" t="s">
        <v>389</v>
      </c>
      <c r="D234" s="465" t="s">
        <v>167</v>
      </c>
      <c r="E234" s="466" t="s">
        <v>385</v>
      </c>
      <c r="F234" s="467" t="s">
        <v>386</v>
      </c>
      <c r="G234" s="468" t="s">
        <v>213</v>
      </c>
      <c r="H234" s="469">
        <v>115</v>
      </c>
      <c r="I234" s="470"/>
      <c r="J234" s="471">
        <f>ROUND(I234*H234,2)</f>
        <v>0</v>
      </c>
      <c r="K234" s="467" t="s">
        <v>171</v>
      </c>
      <c r="L234" s="388"/>
      <c r="M234" s="472" t="s">
        <v>79</v>
      </c>
      <c r="N234" s="473" t="s">
        <v>51</v>
      </c>
      <c r="O234" s="387"/>
      <c r="P234" s="474">
        <f>O234*H234</f>
        <v>0</v>
      </c>
      <c r="Q234" s="474">
        <v>0</v>
      </c>
      <c r="R234" s="474">
        <f>Q234*H234</f>
        <v>0</v>
      </c>
      <c r="S234" s="474">
        <v>0</v>
      </c>
      <c r="T234" s="475">
        <f>S234*H234</f>
        <v>0</v>
      </c>
      <c r="U234" s="387"/>
      <c r="V234" s="387"/>
      <c r="W234" s="387"/>
      <c r="X234" s="387"/>
      <c r="Y234" s="387"/>
      <c r="Z234" s="387"/>
      <c r="AA234" s="387"/>
      <c r="AB234" s="387"/>
      <c r="AC234" s="387"/>
      <c r="AD234" s="387"/>
      <c r="AE234" s="387"/>
      <c r="AR234" s="476" t="s">
        <v>172</v>
      </c>
      <c r="AT234" s="476" t="s">
        <v>167</v>
      </c>
      <c r="AU234" s="476" t="s">
        <v>90</v>
      </c>
      <c r="AY234" s="378" t="s">
        <v>165</v>
      </c>
      <c r="BE234" s="477">
        <f>IF(N234="základní",J234,0)</f>
        <v>0</v>
      </c>
      <c r="BF234" s="477">
        <f>IF(N234="snížená",J234,0)</f>
        <v>0</v>
      </c>
      <c r="BG234" s="477">
        <f>IF(N234="zákl. přenesená",J234,0)</f>
        <v>0</v>
      </c>
      <c r="BH234" s="477">
        <f>IF(N234="sníž. přenesená",J234,0)</f>
        <v>0</v>
      </c>
      <c r="BI234" s="477">
        <f>IF(N234="nulová",J234,0)</f>
        <v>0</v>
      </c>
      <c r="BJ234" s="378" t="s">
        <v>88</v>
      </c>
      <c r="BK234" s="477">
        <f>ROUND(I234*H234,2)</f>
        <v>0</v>
      </c>
      <c r="BL234" s="378" t="s">
        <v>172</v>
      </c>
      <c r="BM234" s="476" t="s">
        <v>387</v>
      </c>
    </row>
    <row r="235" spans="1:65" s="391" customFormat="1">
      <c r="A235" s="387"/>
      <c r="B235" s="388"/>
      <c r="C235" s="387"/>
      <c r="D235" s="478" t="s">
        <v>174</v>
      </c>
      <c r="E235" s="387"/>
      <c r="F235" s="479" t="s">
        <v>388</v>
      </c>
      <c r="G235" s="387"/>
      <c r="H235" s="387"/>
      <c r="I235" s="480"/>
      <c r="J235" s="387"/>
      <c r="K235" s="387"/>
      <c r="L235" s="388"/>
      <c r="M235" s="481"/>
      <c r="O235" s="387"/>
      <c r="P235" s="387"/>
      <c r="Q235" s="387"/>
      <c r="R235" s="387"/>
      <c r="S235" s="387"/>
      <c r="T235" s="482"/>
      <c r="U235" s="387"/>
      <c r="V235" s="387"/>
      <c r="W235" s="387"/>
      <c r="X235" s="387"/>
      <c r="Y235" s="387"/>
      <c r="Z235" s="387"/>
      <c r="AA235" s="387"/>
      <c r="AB235" s="387"/>
      <c r="AC235" s="387"/>
      <c r="AD235" s="387"/>
      <c r="AE235" s="387"/>
      <c r="AT235" s="378" t="s">
        <v>174</v>
      </c>
      <c r="AU235" s="378" t="s">
        <v>90</v>
      </c>
    </row>
    <row r="236" spans="1:65" s="483" customFormat="1">
      <c r="B236" s="484"/>
      <c r="D236" s="485" t="s">
        <v>176</v>
      </c>
      <c r="E236" s="486" t="s">
        <v>79</v>
      </c>
      <c r="F236" s="487" t="s">
        <v>377</v>
      </c>
      <c r="H236" s="488">
        <v>115</v>
      </c>
      <c r="I236" s="489"/>
      <c r="L236" s="484"/>
      <c r="M236" s="490"/>
      <c r="T236" s="491"/>
      <c r="AT236" s="486" t="s">
        <v>176</v>
      </c>
      <c r="AU236" s="486" t="s">
        <v>90</v>
      </c>
      <c r="AV236" s="483" t="s">
        <v>90</v>
      </c>
      <c r="AW236" s="483" t="s">
        <v>39</v>
      </c>
      <c r="AX236" s="483" t="s">
        <v>81</v>
      </c>
      <c r="AY236" s="486" t="s">
        <v>165</v>
      </c>
    </row>
    <row r="237" spans="1:65" s="391" customFormat="1" ht="37.9" customHeight="1">
      <c r="A237" s="387"/>
      <c r="B237" s="388"/>
      <c r="C237" s="465" t="s">
        <v>395</v>
      </c>
      <c r="D237" s="465" t="s">
        <v>167</v>
      </c>
      <c r="E237" s="466" t="s">
        <v>390</v>
      </c>
      <c r="F237" s="467" t="s">
        <v>391</v>
      </c>
      <c r="G237" s="468" t="s">
        <v>213</v>
      </c>
      <c r="H237" s="469">
        <v>50</v>
      </c>
      <c r="I237" s="470"/>
      <c r="J237" s="471">
        <f>ROUND(I237*H237,2)</f>
        <v>0</v>
      </c>
      <c r="K237" s="467" t="s">
        <v>171</v>
      </c>
      <c r="L237" s="388"/>
      <c r="M237" s="472" t="s">
        <v>79</v>
      </c>
      <c r="N237" s="473" t="s">
        <v>51</v>
      </c>
      <c r="O237" s="387"/>
      <c r="P237" s="474">
        <f>O237*H237</f>
        <v>0</v>
      </c>
      <c r="Q237" s="474">
        <v>1.2999999999999999E-4</v>
      </c>
      <c r="R237" s="474">
        <f>Q237*H237</f>
        <v>6.4999999999999997E-3</v>
      </c>
      <c r="S237" s="474">
        <v>0</v>
      </c>
      <c r="T237" s="475">
        <f>S237*H237</f>
        <v>0</v>
      </c>
      <c r="U237" s="387"/>
      <c r="V237" s="387"/>
      <c r="W237" s="387"/>
      <c r="X237" s="387"/>
      <c r="Y237" s="387"/>
      <c r="Z237" s="387"/>
      <c r="AA237" s="387"/>
      <c r="AB237" s="387"/>
      <c r="AC237" s="387"/>
      <c r="AD237" s="387"/>
      <c r="AE237" s="387"/>
      <c r="AR237" s="476" t="s">
        <v>172</v>
      </c>
      <c r="AT237" s="476" t="s">
        <v>167</v>
      </c>
      <c r="AU237" s="476" t="s">
        <v>90</v>
      </c>
      <c r="AY237" s="378" t="s">
        <v>165</v>
      </c>
      <c r="BE237" s="477">
        <f>IF(N237="základní",J237,0)</f>
        <v>0</v>
      </c>
      <c r="BF237" s="477">
        <f>IF(N237="snížená",J237,0)</f>
        <v>0</v>
      </c>
      <c r="BG237" s="477">
        <f>IF(N237="zákl. přenesená",J237,0)</f>
        <v>0</v>
      </c>
      <c r="BH237" s="477">
        <f>IF(N237="sníž. přenesená",J237,0)</f>
        <v>0</v>
      </c>
      <c r="BI237" s="477">
        <f>IF(N237="nulová",J237,0)</f>
        <v>0</v>
      </c>
      <c r="BJ237" s="378" t="s">
        <v>88</v>
      </c>
      <c r="BK237" s="477">
        <f>ROUND(I237*H237,2)</f>
        <v>0</v>
      </c>
      <c r="BL237" s="378" t="s">
        <v>172</v>
      </c>
      <c r="BM237" s="476" t="s">
        <v>392</v>
      </c>
    </row>
    <row r="238" spans="1:65" s="391" customFormat="1">
      <c r="A238" s="387"/>
      <c r="B238" s="388"/>
      <c r="C238" s="387"/>
      <c r="D238" s="478" t="s">
        <v>174</v>
      </c>
      <c r="E238" s="387"/>
      <c r="F238" s="479" t="s">
        <v>393</v>
      </c>
      <c r="G238" s="387"/>
      <c r="H238" s="387"/>
      <c r="I238" s="480"/>
      <c r="J238" s="387"/>
      <c r="K238" s="387"/>
      <c r="L238" s="388"/>
      <c r="M238" s="481"/>
      <c r="O238" s="387"/>
      <c r="P238" s="387"/>
      <c r="Q238" s="387"/>
      <c r="R238" s="387"/>
      <c r="S238" s="387"/>
      <c r="T238" s="482"/>
      <c r="U238" s="387"/>
      <c r="V238" s="387"/>
      <c r="W238" s="387"/>
      <c r="X238" s="387"/>
      <c r="Y238" s="387"/>
      <c r="Z238" s="387"/>
      <c r="AA238" s="387"/>
      <c r="AB238" s="387"/>
      <c r="AC238" s="387"/>
      <c r="AD238" s="387"/>
      <c r="AE238" s="387"/>
      <c r="AT238" s="378" t="s">
        <v>174</v>
      </c>
      <c r="AU238" s="378" t="s">
        <v>90</v>
      </c>
    </row>
    <row r="239" spans="1:65" s="483" customFormat="1">
      <c r="B239" s="484"/>
      <c r="D239" s="485" t="s">
        <v>176</v>
      </c>
      <c r="E239" s="486" t="s">
        <v>79</v>
      </c>
      <c r="F239" s="487" t="s">
        <v>394</v>
      </c>
      <c r="H239" s="488">
        <v>50</v>
      </c>
      <c r="I239" s="489"/>
      <c r="L239" s="484"/>
      <c r="M239" s="490"/>
      <c r="T239" s="491"/>
      <c r="AT239" s="486" t="s">
        <v>176</v>
      </c>
      <c r="AU239" s="486" t="s">
        <v>90</v>
      </c>
      <c r="AV239" s="483" t="s">
        <v>90</v>
      </c>
      <c r="AW239" s="483" t="s">
        <v>39</v>
      </c>
      <c r="AX239" s="483" t="s">
        <v>81</v>
      </c>
      <c r="AY239" s="486" t="s">
        <v>165</v>
      </c>
    </row>
    <row r="240" spans="1:65" s="391" customFormat="1" ht="37.9" customHeight="1">
      <c r="A240" s="387"/>
      <c r="B240" s="388"/>
      <c r="C240" s="465" t="s">
        <v>403</v>
      </c>
      <c r="D240" s="465" t="s">
        <v>167</v>
      </c>
      <c r="E240" s="466" t="s">
        <v>396</v>
      </c>
      <c r="F240" s="467" t="s">
        <v>397</v>
      </c>
      <c r="G240" s="468" t="s">
        <v>213</v>
      </c>
      <c r="H240" s="469">
        <v>34.99</v>
      </c>
      <c r="I240" s="470"/>
      <c r="J240" s="471">
        <f>ROUND(I240*H240,2)</f>
        <v>0</v>
      </c>
      <c r="K240" s="467" t="s">
        <v>171</v>
      </c>
      <c r="L240" s="388"/>
      <c r="M240" s="472" t="s">
        <v>79</v>
      </c>
      <c r="N240" s="473" t="s">
        <v>51</v>
      </c>
      <c r="O240" s="387"/>
      <c r="P240" s="474">
        <f>O240*H240</f>
        <v>0</v>
      </c>
      <c r="Q240" s="474">
        <v>2.1000000000000001E-4</v>
      </c>
      <c r="R240" s="474">
        <f>Q240*H240</f>
        <v>7.347900000000001E-3</v>
      </c>
      <c r="S240" s="474">
        <v>0</v>
      </c>
      <c r="T240" s="475">
        <f>S240*H240</f>
        <v>0</v>
      </c>
      <c r="U240" s="387"/>
      <c r="V240" s="387"/>
      <c r="W240" s="387"/>
      <c r="X240" s="387"/>
      <c r="Y240" s="387"/>
      <c r="Z240" s="387"/>
      <c r="AA240" s="387"/>
      <c r="AB240" s="387"/>
      <c r="AC240" s="387"/>
      <c r="AD240" s="387"/>
      <c r="AE240" s="387"/>
      <c r="AR240" s="476" t="s">
        <v>172</v>
      </c>
      <c r="AT240" s="476" t="s">
        <v>167</v>
      </c>
      <c r="AU240" s="476" t="s">
        <v>90</v>
      </c>
      <c r="AY240" s="378" t="s">
        <v>165</v>
      </c>
      <c r="BE240" s="477">
        <f>IF(N240="základní",J240,0)</f>
        <v>0</v>
      </c>
      <c r="BF240" s="477">
        <f>IF(N240="snížená",J240,0)</f>
        <v>0</v>
      </c>
      <c r="BG240" s="477">
        <f>IF(N240="zákl. přenesená",J240,0)</f>
        <v>0</v>
      </c>
      <c r="BH240" s="477">
        <f>IF(N240="sníž. přenesená",J240,0)</f>
        <v>0</v>
      </c>
      <c r="BI240" s="477">
        <f>IF(N240="nulová",J240,0)</f>
        <v>0</v>
      </c>
      <c r="BJ240" s="378" t="s">
        <v>88</v>
      </c>
      <c r="BK240" s="477">
        <f>ROUND(I240*H240,2)</f>
        <v>0</v>
      </c>
      <c r="BL240" s="378" t="s">
        <v>172</v>
      </c>
      <c r="BM240" s="476" t="s">
        <v>398</v>
      </c>
    </row>
    <row r="241" spans="1:65" s="391" customFormat="1">
      <c r="A241" s="387"/>
      <c r="B241" s="388"/>
      <c r="C241" s="387"/>
      <c r="D241" s="478" t="s">
        <v>174</v>
      </c>
      <c r="E241" s="387"/>
      <c r="F241" s="479" t="s">
        <v>399</v>
      </c>
      <c r="G241" s="387"/>
      <c r="H241" s="387"/>
      <c r="I241" s="480"/>
      <c r="J241" s="387"/>
      <c r="K241" s="387"/>
      <c r="L241" s="388"/>
      <c r="M241" s="481"/>
      <c r="O241" s="387"/>
      <c r="P241" s="387"/>
      <c r="Q241" s="387"/>
      <c r="R241" s="387"/>
      <c r="S241" s="387"/>
      <c r="T241" s="482"/>
      <c r="U241" s="387"/>
      <c r="V241" s="387"/>
      <c r="W241" s="387"/>
      <c r="X241" s="387"/>
      <c r="Y241" s="387"/>
      <c r="Z241" s="387"/>
      <c r="AA241" s="387"/>
      <c r="AB241" s="387"/>
      <c r="AC241" s="387"/>
      <c r="AD241" s="387"/>
      <c r="AE241" s="387"/>
      <c r="AT241" s="378" t="s">
        <v>174</v>
      </c>
      <c r="AU241" s="378" t="s">
        <v>90</v>
      </c>
    </row>
    <row r="242" spans="1:65" s="483" customFormat="1">
      <c r="B242" s="484"/>
      <c r="D242" s="485" t="s">
        <v>176</v>
      </c>
      <c r="E242" s="486" t="s">
        <v>79</v>
      </c>
      <c r="F242" s="487" t="s">
        <v>400</v>
      </c>
      <c r="H242" s="488">
        <v>34.99</v>
      </c>
      <c r="I242" s="489"/>
      <c r="L242" s="484"/>
      <c r="M242" s="490"/>
      <c r="T242" s="491"/>
      <c r="AT242" s="486" t="s">
        <v>176</v>
      </c>
      <c r="AU242" s="486" t="s">
        <v>90</v>
      </c>
      <c r="AV242" s="483" t="s">
        <v>90</v>
      </c>
      <c r="AW242" s="483" t="s">
        <v>39</v>
      </c>
      <c r="AX242" s="483" t="s">
        <v>81</v>
      </c>
      <c r="AY242" s="486" t="s">
        <v>165</v>
      </c>
    </row>
    <row r="243" spans="1:65" s="452" customFormat="1" ht="22.9" customHeight="1">
      <c r="B243" s="453"/>
      <c r="D243" s="454" t="s">
        <v>80</v>
      </c>
      <c r="E243" s="463" t="s">
        <v>401</v>
      </c>
      <c r="F243" s="463" t="s">
        <v>402</v>
      </c>
      <c r="I243" s="456"/>
      <c r="J243" s="464">
        <f>BK243</f>
        <v>0</v>
      </c>
      <c r="L243" s="453"/>
      <c r="M243" s="458"/>
      <c r="P243" s="459">
        <f>SUM(P244:P324)</f>
        <v>0</v>
      </c>
      <c r="R243" s="459">
        <f>SUM(R244:R324)</f>
        <v>7.6423500000000004E-4</v>
      </c>
      <c r="T243" s="460">
        <f>SUM(T244:T324)</f>
        <v>34.400852620000002</v>
      </c>
      <c r="AR243" s="454" t="s">
        <v>88</v>
      </c>
      <c r="AT243" s="461" t="s">
        <v>80</v>
      </c>
      <c r="AU243" s="461" t="s">
        <v>88</v>
      </c>
      <c r="AY243" s="454" t="s">
        <v>165</v>
      </c>
      <c r="BK243" s="462">
        <f>SUM(BK244:BK324)</f>
        <v>0</v>
      </c>
    </row>
    <row r="244" spans="1:65" s="391" customFormat="1" ht="24.2" customHeight="1">
      <c r="A244" s="387"/>
      <c r="B244" s="388"/>
      <c r="C244" s="465" t="s">
        <v>409</v>
      </c>
      <c r="D244" s="465" t="s">
        <v>167</v>
      </c>
      <c r="E244" s="466" t="s">
        <v>404</v>
      </c>
      <c r="F244" s="467" t="s">
        <v>405</v>
      </c>
      <c r="G244" s="468" t="s">
        <v>170</v>
      </c>
      <c r="H244" s="469">
        <v>0.56299999999999994</v>
      </c>
      <c r="I244" s="470"/>
      <c r="J244" s="471">
        <f>ROUND(I244*H244,2)</f>
        <v>0</v>
      </c>
      <c r="K244" s="467" t="s">
        <v>171</v>
      </c>
      <c r="L244" s="388"/>
      <c r="M244" s="472" t="s">
        <v>79</v>
      </c>
      <c r="N244" s="473" t="s">
        <v>51</v>
      </c>
      <c r="O244" s="387"/>
      <c r="P244" s="474">
        <f>O244*H244</f>
        <v>0</v>
      </c>
      <c r="Q244" s="474">
        <v>0</v>
      </c>
      <c r="R244" s="474">
        <f>Q244*H244</f>
        <v>0</v>
      </c>
      <c r="S244" s="474">
        <v>2.2000000000000002</v>
      </c>
      <c r="T244" s="475">
        <f>S244*H244</f>
        <v>1.2385999999999999</v>
      </c>
      <c r="U244" s="387"/>
      <c r="V244" s="387"/>
      <c r="W244" s="387"/>
      <c r="X244" s="387"/>
      <c r="Y244" s="387"/>
      <c r="Z244" s="387"/>
      <c r="AA244" s="387"/>
      <c r="AB244" s="387"/>
      <c r="AC244" s="387"/>
      <c r="AD244" s="387"/>
      <c r="AE244" s="387"/>
      <c r="AR244" s="476" t="s">
        <v>172</v>
      </c>
      <c r="AT244" s="476" t="s">
        <v>167</v>
      </c>
      <c r="AU244" s="476" t="s">
        <v>90</v>
      </c>
      <c r="AY244" s="378" t="s">
        <v>165</v>
      </c>
      <c r="BE244" s="477">
        <f>IF(N244="základní",J244,0)</f>
        <v>0</v>
      </c>
      <c r="BF244" s="477">
        <f>IF(N244="snížená",J244,0)</f>
        <v>0</v>
      </c>
      <c r="BG244" s="477">
        <f>IF(N244="zákl. přenesená",J244,0)</f>
        <v>0</v>
      </c>
      <c r="BH244" s="477">
        <f>IF(N244="sníž. přenesená",J244,0)</f>
        <v>0</v>
      </c>
      <c r="BI244" s="477">
        <f>IF(N244="nulová",J244,0)</f>
        <v>0</v>
      </c>
      <c r="BJ244" s="378" t="s">
        <v>88</v>
      </c>
      <c r="BK244" s="477">
        <f>ROUND(I244*H244,2)</f>
        <v>0</v>
      </c>
      <c r="BL244" s="378" t="s">
        <v>172</v>
      </c>
      <c r="BM244" s="476" t="s">
        <v>406</v>
      </c>
    </row>
    <row r="245" spans="1:65" s="391" customFormat="1">
      <c r="A245" s="387"/>
      <c r="B245" s="388"/>
      <c r="C245" s="387"/>
      <c r="D245" s="478" t="s">
        <v>174</v>
      </c>
      <c r="E245" s="387"/>
      <c r="F245" s="479" t="s">
        <v>407</v>
      </c>
      <c r="G245" s="387"/>
      <c r="H245" s="387"/>
      <c r="I245" s="480"/>
      <c r="J245" s="387"/>
      <c r="K245" s="387"/>
      <c r="L245" s="388"/>
      <c r="M245" s="481"/>
      <c r="O245" s="387"/>
      <c r="P245" s="387"/>
      <c r="Q245" s="387"/>
      <c r="R245" s="387"/>
      <c r="S245" s="387"/>
      <c r="T245" s="482"/>
      <c r="U245" s="387"/>
      <c r="V245" s="387"/>
      <c r="W245" s="387"/>
      <c r="X245" s="387"/>
      <c r="Y245" s="387"/>
      <c r="Z245" s="387"/>
      <c r="AA245" s="387"/>
      <c r="AB245" s="387"/>
      <c r="AC245" s="387"/>
      <c r="AD245" s="387"/>
      <c r="AE245" s="387"/>
      <c r="AT245" s="378" t="s">
        <v>174</v>
      </c>
      <c r="AU245" s="378" t="s">
        <v>90</v>
      </c>
    </row>
    <row r="246" spans="1:65" s="483" customFormat="1">
      <c r="B246" s="484"/>
      <c r="D246" s="485" t="s">
        <v>176</v>
      </c>
      <c r="E246" s="486" t="s">
        <v>79</v>
      </c>
      <c r="F246" s="487" t="s">
        <v>408</v>
      </c>
      <c r="H246" s="488">
        <v>0.56299999999999994</v>
      </c>
      <c r="I246" s="489"/>
      <c r="L246" s="484"/>
      <c r="M246" s="490"/>
      <c r="T246" s="491"/>
      <c r="AT246" s="486" t="s">
        <v>176</v>
      </c>
      <c r="AU246" s="486" t="s">
        <v>90</v>
      </c>
      <c r="AV246" s="483" t="s">
        <v>90</v>
      </c>
      <c r="AW246" s="483" t="s">
        <v>39</v>
      </c>
      <c r="AX246" s="483" t="s">
        <v>81</v>
      </c>
      <c r="AY246" s="486" t="s">
        <v>165</v>
      </c>
    </row>
    <row r="247" spans="1:65" s="391" customFormat="1" ht="44.25" customHeight="1">
      <c r="A247" s="387"/>
      <c r="B247" s="388"/>
      <c r="C247" s="465" t="s">
        <v>415</v>
      </c>
      <c r="D247" s="465" t="s">
        <v>167</v>
      </c>
      <c r="E247" s="466" t="s">
        <v>410</v>
      </c>
      <c r="F247" s="467" t="s">
        <v>411</v>
      </c>
      <c r="G247" s="468" t="s">
        <v>213</v>
      </c>
      <c r="H247" s="469">
        <v>14.35</v>
      </c>
      <c r="I247" s="470"/>
      <c r="J247" s="471">
        <f>ROUND(I247*H247,2)</f>
        <v>0</v>
      </c>
      <c r="K247" s="467" t="s">
        <v>171</v>
      </c>
      <c r="L247" s="388"/>
      <c r="M247" s="472" t="s">
        <v>79</v>
      </c>
      <c r="N247" s="473" t="s">
        <v>51</v>
      </c>
      <c r="O247" s="387"/>
      <c r="P247" s="474">
        <f>O247*H247</f>
        <v>0</v>
      </c>
      <c r="Q247" s="474">
        <v>0</v>
      </c>
      <c r="R247" s="474">
        <f>Q247*H247</f>
        <v>0</v>
      </c>
      <c r="S247" s="474">
        <v>3.5000000000000003E-2</v>
      </c>
      <c r="T247" s="475">
        <f>S247*H247</f>
        <v>0.50225000000000009</v>
      </c>
      <c r="U247" s="387"/>
      <c r="V247" s="387"/>
      <c r="W247" s="387"/>
      <c r="X247" s="387"/>
      <c r="Y247" s="387"/>
      <c r="Z247" s="387"/>
      <c r="AA247" s="387"/>
      <c r="AB247" s="387"/>
      <c r="AC247" s="387"/>
      <c r="AD247" s="387"/>
      <c r="AE247" s="387"/>
      <c r="AR247" s="476" t="s">
        <v>172</v>
      </c>
      <c r="AT247" s="476" t="s">
        <v>167</v>
      </c>
      <c r="AU247" s="476" t="s">
        <v>90</v>
      </c>
      <c r="AY247" s="378" t="s">
        <v>165</v>
      </c>
      <c r="BE247" s="477">
        <f>IF(N247="základní",J247,0)</f>
        <v>0</v>
      </c>
      <c r="BF247" s="477">
        <f>IF(N247="snížená",J247,0)</f>
        <v>0</v>
      </c>
      <c r="BG247" s="477">
        <f>IF(N247="zákl. přenesená",J247,0)</f>
        <v>0</v>
      </c>
      <c r="BH247" s="477">
        <f>IF(N247="sníž. přenesená",J247,0)</f>
        <v>0</v>
      </c>
      <c r="BI247" s="477">
        <f>IF(N247="nulová",J247,0)</f>
        <v>0</v>
      </c>
      <c r="BJ247" s="378" t="s">
        <v>88</v>
      </c>
      <c r="BK247" s="477">
        <f>ROUND(I247*H247,2)</f>
        <v>0</v>
      </c>
      <c r="BL247" s="378" t="s">
        <v>172</v>
      </c>
      <c r="BM247" s="476" t="s">
        <v>412</v>
      </c>
    </row>
    <row r="248" spans="1:65" s="391" customFormat="1">
      <c r="A248" s="387"/>
      <c r="B248" s="388"/>
      <c r="C248" s="387"/>
      <c r="D248" s="478" t="s">
        <v>174</v>
      </c>
      <c r="E248" s="387"/>
      <c r="F248" s="479" t="s">
        <v>413</v>
      </c>
      <c r="G248" s="387"/>
      <c r="H248" s="387"/>
      <c r="I248" s="480"/>
      <c r="J248" s="387"/>
      <c r="K248" s="387"/>
      <c r="L248" s="388"/>
      <c r="M248" s="481"/>
      <c r="O248" s="387"/>
      <c r="P248" s="387"/>
      <c r="Q248" s="387"/>
      <c r="R248" s="387"/>
      <c r="S248" s="387"/>
      <c r="T248" s="482"/>
      <c r="U248" s="387"/>
      <c r="V248" s="387"/>
      <c r="W248" s="387"/>
      <c r="X248" s="387"/>
      <c r="Y248" s="387"/>
      <c r="Z248" s="387"/>
      <c r="AA248" s="387"/>
      <c r="AB248" s="387"/>
      <c r="AC248" s="387"/>
      <c r="AD248" s="387"/>
      <c r="AE248" s="387"/>
      <c r="AT248" s="378" t="s">
        <v>174</v>
      </c>
      <c r="AU248" s="378" t="s">
        <v>90</v>
      </c>
    </row>
    <row r="249" spans="1:65" s="483" customFormat="1">
      <c r="B249" s="484"/>
      <c r="D249" s="485" t="s">
        <v>176</v>
      </c>
      <c r="E249" s="486" t="s">
        <v>79</v>
      </c>
      <c r="F249" s="487" t="s">
        <v>414</v>
      </c>
      <c r="H249" s="488">
        <v>14.35</v>
      </c>
      <c r="I249" s="489"/>
      <c r="L249" s="484"/>
      <c r="M249" s="490"/>
      <c r="T249" s="491"/>
      <c r="AT249" s="486" t="s">
        <v>176</v>
      </c>
      <c r="AU249" s="486" t="s">
        <v>90</v>
      </c>
      <c r="AV249" s="483" t="s">
        <v>90</v>
      </c>
      <c r="AW249" s="483" t="s">
        <v>39</v>
      </c>
      <c r="AX249" s="483" t="s">
        <v>81</v>
      </c>
      <c r="AY249" s="486" t="s">
        <v>165</v>
      </c>
    </row>
    <row r="250" spans="1:65" s="391" customFormat="1" ht="44.25" customHeight="1">
      <c r="A250" s="387"/>
      <c r="B250" s="388"/>
      <c r="C250" s="465" t="s">
        <v>421</v>
      </c>
      <c r="D250" s="465" t="s">
        <v>167</v>
      </c>
      <c r="E250" s="466" t="s">
        <v>416</v>
      </c>
      <c r="F250" s="467" t="s">
        <v>417</v>
      </c>
      <c r="G250" s="468" t="s">
        <v>213</v>
      </c>
      <c r="H250" s="469">
        <v>12.577999999999999</v>
      </c>
      <c r="I250" s="470"/>
      <c r="J250" s="471">
        <f>ROUND(I250*H250,2)</f>
        <v>0</v>
      </c>
      <c r="K250" s="467" t="s">
        <v>171</v>
      </c>
      <c r="L250" s="388"/>
      <c r="M250" s="472" t="s">
        <v>79</v>
      </c>
      <c r="N250" s="473" t="s">
        <v>51</v>
      </c>
      <c r="O250" s="387"/>
      <c r="P250" s="474">
        <f>O250*H250</f>
        <v>0</v>
      </c>
      <c r="Q250" s="474">
        <v>0</v>
      </c>
      <c r="R250" s="474">
        <f>Q250*H250</f>
        <v>0</v>
      </c>
      <c r="S250" s="474">
        <v>3.2000000000000001E-2</v>
      </c>
      <c r="T250" s="475">
        <f>S250*H250</f>
        <v>0.40249599999999996</v>
      </c>
      <c r="U250" s="387"/>
      <c r="V250" s="387"/>
      <c r="W250" s="387"/>
      <c r="X250" s="387"/>
      <c r="Y250" s="387"/>
      <c r="Z250" s="387"/>
      <c r="AA250" s="387"/>
      <c r="AB250" s="387"/>
      <c r="AC250" s="387"/>
      <c r="AD250" s="387"/>
      <c r="AE250" s="387"/>
      <c r="AR250" s="476" t="s">
        <v>172</v>
      </c>
      <c r="AT250" s="476" t="s">
        <v>167</v>
      </c>
      <c r="AU250" s="476" t="s">
        <v>90</v>
      </c>
      <c r="AY250" s="378" t="s">
        <v>165</v>
      </c>
      <c r="BE250" s="477">
        <f>IF(N250="základní",J250,0)</f>
        <v>0</v>
      </c>
      <c r="BF250" s="477">
        <f>IF(N250="snížená",J250,0)</f>
        <v>0</v>
      </c>
      <c r="BG250" s="477">
        <f>IF(N250="zákl. přenesená",J250,0)</f>
        <v>0</v>
      </c>
      <c r="BH250" s="477">
        <f>IF(N250="sníž. přenesená",J250,0)</f>
        <v>0</v>
      </c>
      <c r="BI250" s="477">
        <f>IF(N250="nulová",J250,0)</f>
        <v>0</v>
      </c>
      <c r="BJ250" s="378" t="s">
        <v>88</v>
      </c>
      <c r="BK250" s="477">
        <f>ROUND(I250*H250,2)</f>
        <v>0</v>
      </c>
      <c r="BL250" s="378" t="s">
        <v>172</v>
      </c>
      <c r="BM250" s="476" t="s">
        <v>418</v>
      </c>
    </row>
    <row r="251" spans="1:65" s="391" customFormat="1">
      <c r="A251" s="387"/>
      <c r="B251" s="388"/>
      <c r="C251" s="387"/>
      <c r="D251" s="478" t="s">
        <v>174</v>
      </c>
      <c r="E251" s="387"/>
      <c r="F251" s="479" t="s">
        <v>419</v>
      </c>
      <c r="G251" s="387"/>
      <c r="H251" s="387"/>
      <c r="I251" s="480"/>
      <c r="J251" s="387"/>
      <c r="K251" s="387"/>
      <c r="L251" s="388"/>
      <c r="M251" s="481"/>
      <c r="O251" s="387"/>
      <c r="P251" s="387"/>
      <c r="Q251" s="387"/>
      <c r="R251" s="387"/>
      <c r="S251" s="387"/>
      <c r="T251" s="482"/>
      <c r="U251" s="387"/>
      <c r="V251" s="387"/>
      <c r="W251" s="387"/>
      <c r="X251" s="387"/>
      <c r="Y251" s="387"/>
      <c r="Z251" s="387"/>
      <c r="AA251" s="387"/>
      <c r="AB251" s="387"/>
      <c r="AC251" s="387"/>
      <c r="AD251" s="387"/>
      <c r="AE251" s="387"/>
      <c r="AT251" s="378" t="s">
        <v>174</v>
      </c>
      <c r="AU251" s="378" t="s">
        <v>90</v>
      </c>
    </row>
    <row r="252" spans="1:65" s="483" customFormat="1">
      <c r="B252" s="484"/>
      <c r="D252" s="485" t="s">
        <v>176</v>
      </c>
      <c r="E252" s="486" t="s">
        <v>79</v>
      </c>
      <c r="F252" s="487" t="s">
        <v>420</v>
      </c>
      <c r="H252" s="488">
        <v>12.577999999999999</v>
      </c>
      <c r="I252" s="489"/>
      <c r="L252" s="484"/>
      <c r="M252" s="490"/>
      <c r="T252" s="491"/>
      <c r="AT252" s="486" t="s">
        <v>176</v>
      </c>
      <c r="AU252" s="486" t="s">
        <v>90</v>
      </c>
      <c r="AV252" s="483" t="s">
        <v>90</v>
      </c>
      <c r="AW252" s="483" t="s">
        <v>39</v>
      </c>
      <c r="AX252" s="483" t="s">
        <v>81</v>
      </c>
      <c r="AY252" s="486" t="s">
        <v>165</v>
      </c>
    </row>
    <row r="253" spans="1:65" s="391" customFormat="1" ht="37.9" customHeight="1">
      <c r="A253" s="387"/>
      <c r="B253" s="388"/>
      <c r="C253" s="465" t="s">
        <v>427</v>
      </c>
      <c r="D253" s="465" t="s">
        <v>167</v>
      </c>
      <c r="E253" s="466" t="s">
        <v>422</v>
      </c>
      <c r="F253" s="467" t="s">
        <v>423</v>
      </c>
      <c r="G253" s="468" t="s">
        <v>213</v>
      </c>
      <c r="H253" s="469">
        <v>11.259</v>
      </c>
      <c r="I253" s="470"/>
      <c r="J253" s="471">
        <f>ROUND(I253*H253,2)</f>
        <v>0</v>
      </c>
      <c r="K253" s="467" t="s">
        <v>171</v>
      </c>
      <c r="L253" s="388"/>
      <c r="M253" s="472" t="s">
        <v>79</v>
      </c>
      <c r="N253" s="473" t="s">
        <v>51</v>
      </c>
      <c r="O253" s="387"/>
      <c r="P253" s="474">
        <f>O253*H253</f>
        <v>0</v>
      </c>
      <c r="Q253" s="474">
        <v>0</v>
      </c>
      <c r="R253" s="474">
        <f>Q253*H253</f>
        <v>0</v>
      </c>
      <c r="S253" s="474">
        <v>7.5999999999999998E-2</v>
      </c>
      <c r="T253" s="475">
        <f>S253*H253</f>
        <v>0.855684</v>
      </c>
      <c r="U253" s="387"/>
      <c r="V253" s="387"/>
      <c r="W253" s="387"/>
      <c r="X253" s="387"/>
      <c r="Y253" s="387"/>
      <c r="Z253" s="387"/>
      <c r="AA253" s="387"/>
      <c r="AB253" s="387"/>
      <c r="AC253" s="387"/>
      <c r="AD253" s="387"/>
      <c r="AE253" s="387"/>
      <c r="AR253" s="476" t="s">
        <v>172</v>
      </c>
      <c r="AT253" s="476" t="s">
        <v>167</v>
      </c>
      <c r="AU253" s="476" t="s">
        <v>90</v>
      </c>
      <c r="AY253" s="378" t="s">
        <v>165</v>
      </c>
      <c r="BE253" s="477">
        <f>IF(N253="základní",J253,0)</f>
        <v>0</v>
      </c>
      <c r="BF253" s="477">
        <f>IF(N253="snížená",J253,0)</f>
        <v>0</v>
      </c>
      <c r="BG253" s="477">
        <f>IF(N253="zákl. přenesená",J253,0)</f>
        <v>0</v>
      </c>
      <c r="BH253" s="477">
        <f>IF(N253="sníž. přenesená",J253,0)</f>
        <v>0</v>
      </c>
      <c r="BI253" s="477">
        <f>IF(N253="nulová",J253,0)</f>
        <v>0</v>
      </c>
      <c r="BJ253" s="378" t="s">
        <v>88</v>
      </c>
      <c r="BK253" s="477">
        <f>ROUND(I253*H253,2)</f>
        <v>0</v>
      </c>
      <c r="BL253" s="378" t="s">
        <v>172</v>
      </c>
      <c r="BM253" s="476" t="s">
        <v>424</v>
      </c>
    </row>
    <row r="254" spans="1:65" s="391" customFormat="1">
      <c r="A254" s="387"/>
      <c r="B254" s="388"/>
      <c r="C254" s="387"/>
      <c r="D254" s="478" t="s">
        <v>174</v>
      </c>
      <c r="E254" s="387"/>
      <c r="F254" s="479" t="s">
        <v>425</v>
      </c>
      <c r="G254" s="387"/>
      <c r="H254" s="387"/>
      <c r="I254" s="480"/>
      <c r="J254" s="387"/>
      <c r="K254" s="387"/>
      <c r="L254" s="388"/>
      <c r="M254" s="481"/>
      <c r="O254" s="387"/>
      <c r="P254" s="387"/>
      <c r="Q254" s="387"/>
      <c r="R254" s="387"/>
      <c r="S254" s="387"/>
      <c r="T254" s="482"/>
      <c r="U254" s="387"/>
      <c r="V254" s="387"/>
      <c r="W254" s="387"/>
      <c r="X254" s="387"/>
      <c r="Y254" s="387"/>
      <c r="Z254" s="387"/>
      <c r="AA254" s="387"/>
      <c r="AB254" s="387"/>
      <c r="AC254" s="387"/>
      <c r="AD254" s="387"/>
      <c r="AE254" s="387"/>
      <c r="AT254" s="378" t="s">
        <v>174</v>
      </c>
      <c r="AU254" s="378" t="s">
        <v>90</v>
      </c>
    </row>
    <row r="255" spans="1:65" s="483" customFormat="1" ht="22.5">
      <c r="B255" s="484"/>
      <c r="D255" s="485" t="s">
        <v>176</v>
      </c>
      <c r="E255" s="486" t="s">
        <v>79</v>
      </c>
      <c r="F255" s="487" t="s">
        <v>426</v>
      </c>
      <c r="H255" s="488">
        <v>11.259</v>
      </c>
      <c r="I255" s="489"/>
      <c r="L255" s="484"/>
      <c r="M255" s="490"/>
      <c r="T255" s="491"/>
      <c r="AT255" s="486" t="s">
        <v>176</v>
      </c>
      <c r="AU255" s="486" t="s">
        <v>90</v>
      </c>
      <c r="AV255" s="483" t="s">
        <v>90</v>
      </c>
      <c r="AW255" s="483" t="s">
        <v>39</v>
      </c>
      <c r="AX255" s="483" t="s">
        <v>81</v>
      </c>
      <c r="AY255" s="486" t="s">
        <v>165</v>
      </c>
    </row>
    <row r="256" spans="1:65" s="391" customFormat="1" ht="37.9" customHeight="1">
      <c r="A256" s="387"/>
      <c r="B256" s="388"/>
      <c r="C256" s="465" t="s">
        <v>436</v>
      </c>
      <c r="D256" s="465" t="s">
        <v>167</v>
      </c>
      <c r="E256" s="466" t="s">
        <v>428</v>
      </c>
      <c r="F256" s="467" t="s">
        <v>429</v>
      </c>
      <c r="G256" s="468" t="s">
        <v>213</v>
      </c>
      <c r="H256" s="469">
        <v>110.395</v>
      </c>
      <c r="I256" s="470"/>
      <c r="J256" s="471">
        <f>ROUND(I256*H256,2)</f>
        <v>0</v>
      </c>
      <c r="K256" s="467" t="s">
        <v>171</v>
      </c>
      <c r="L256" s="388"/>
      <c r="M256" s="472" t="s">
        <v>79</v>
      </c>
      <c r="N256" s="473" t="s">
        <v>51</v>
      </c>
      <c r="O256" s="387"/>
      <c r="P256" s="474">
        <f>O256*H256</f>
        <v>0</v>
      </c>
      <c r="Q256" s="474">
        <v>0</v>
      </c>
      <c r="R256" s="474">
        <f>Q256*H256</f>
        <v>0</v>
      </c>
      <c r="S256" s="474">
        <v>4.5999999999999999E-2</v>
      </c>
      <c r="T256" s="475">
        <f>S256*H256</f>
        <v>5.0781700000000001</v>
      </c>
      <c r="U256" s="387"/>
      <c r="V256" s="387"/>
      <c r="W256" s="387"/>
      <c r="X256" s="387"/>
      <c r="Y256" s="387"/>
      <c r="Z256" s="387"/>
      <c r="AA256" s="387"/>
      <c r="AB256" s="387"/>
      <c r="AC256" s="387"/>
      <c r="AD256" s="387"/>
      <c r="AE256" s="387"/>
      <c r="AR256" s="476" t="s">
        <v>172</v>
      </c>
      <c r="AT256" s="476" t="s">
        <v>167</v>
      </c>
      <c r="AU256" s="476" t="s">
        <v>90</v>
      </c>
      <c r="AY256" s="378" t="s">
        <v>165</v>
      </c>
      <c r="BE256" s="477">
        <f>IF(N256="základní",J256,0)</f>
        <v>0</v>
      </c>
      <c r="BF256" s="477">
        <f>IF(N256="snížená",J256,0)</f>
        <v>0</v>
      </c>
      <c r="BG256" s="477">
        <f>IF(N256="zákl. přenesená",J256,0)</f>
        <v>0</v>
      </c>
      <c r="BH256" s="477">
        <f>IF(N256="sníž. přenesená",J256,0)</f>
        <v>0</v>
      </c>
      <c r="BI256" s="477">
        <f>IF(N256="nulová",J256,0)</f>
        <v>0</v>
      </c>
      <c r="BJ256" s="378" t="s">
        <v>88</v>
      </c>
      <c r="BK256" s="477">
        <f>ROUND(I256*H256,2)</f>
        <v>0</v>
      </c>
      <c r="BL256" s="378" t="s">
        <v>172</v>
      </c>
      <c r="BM256" s="476" t="s">
        <v>430</v>
      </c>
    </row>
    <row r="257" spans="1:65" s="391" customFormat="1">
      <c r="A257" s="387"/>
      <c r="B257" s="388"/>
      <c r="C257" s="387"/>
      <c r="D257" s="478" t="s">
        <v>174</v>
      </c>
      <c r="E257" s="387"/>
      <c r="F257" s="479" t="s">
        <v>431</v>
      </c>
      <c r="G257" s="387"/>
      <c r="H257" s="387"/>
      <c r="I257" s="480"/>
      <c r="J257" s="387"/>
      <c r="K257" s="387"/>
      <c r="L257" s="388"/>
      <c r="M257" s="481"/>
      <c r="O257" s="387"/>
      <c r="P257" s="387"/>
      <c r="Q257" s="387"/>
      <c r="R257" s="387"/>
      <c r="S257" s="387"/>
      <c r="T257" s="482"/>
      <c r="U257" s="387"/>
      <c r="V257" s="387"/>
      <c r="W257" s="387"/>
      <c r="X257" s="387"/>
      <c r="Y257" s="387"/>
      <c r="Z257" s="387"/>
      <c r="AA257" s="387"/>
      <c r="AB257" s="387"/>
      <c r="AC257" s="387"/>
      <c r="AD257" s="387"/>
      <c r="AE257" s="387"/>
      <c r="AT257" s="378" t="s">
        <v>174</v>
      </c>
      <c r="AU257" s="378" t="s">
        <v>90</v>
      </c>
    </row>
    <row r="258" spans="1:65" s="483" customFormat="1" ht="22.5">
      <c r="B258" s="484"/>
      <c r="D258" s="485" t="s">
        <v>176</v>
      </c>
      <c r="E258" s="486" t="s">
        <v>79</v>
      </c>
      <c r="F258" s="487" t="s">
        <v>432</v>
      </c>
      <c r="H258" s="488">
        <v>36.863</v>
      </c>
      <c r="I258" s="489"/>
      <c r="L258" s="484"/>
      <c r="M258" s="490"/>
      <c r="T258" s="491"/>
      <c r="AT258" s="486" t="s">
        <v>176</v>
      </c>
      <c r="AU258" s="486" t="s">
        <v>90</v>
      </c>
      <c r="AV258" s="483" t="s">
        <v>90</v>
      </c>
      <c r="AW258" s="483" t="s">
        <v>39</v>
      </c>
      <c r="AX258" s="483" t="s">
        <v>81</v>
      </c>
      <c r="AY258" s="486" t="s">
        <v>165</v>
      </c>
    </row>
    <row r="259" spans="1:65" s="483" customFormat="1" ht="22.5">
      <c r="B259" s="484"/>
      <c r="D259" s="485" t="s">
        <v>176</v>
      </c>
      <c r="E259" s="486" t="s">
        <v>79</v>
      </c>
      <c r="F259" s="487" t="s">
        <v>433</v>
      </c>
      <c r="H259" s="488">
        <v>15.348000000000001</v>
      </c>
      <c r="I259" s="489"/>
      <c r="L259" s="484"/>
      <c r="M259" s="490"/>
      <c r="T259" s="491"/>
      <c r="AT259" s="486" t="s">
        <v>176</v>
      </c>
      <c r="AU259" s="486" t="s">
        <v>90</v>
      </c>
      <c r="AV259" s="483" t="s">
        <v>90</v>
      </c>
      <c r="AW259" s="483" t="s">
        <v>39</v>
      </c>
      <c r="AX259" s="483" t="s">
        <v>81</v>
      </c>
      <c r="AY259" s="486" t="s">
        <v>165</v>
      </c>
    </row>
    <row r="260" spans="1:65" s="483" customFormat="1" ht="33.75">
      <c r="B260" s="484"/>
      <c r="D260" s="485" t="s">
        <v>176</v>
      </c>
      <c r="E260" s="486" t="s">
        <v>79</v>
      </c>
      <c r="F260" s="487" t="s">
        <v>434</v>
      </c>
      <c r="H260" s="488">
        <v>17.948</v>
      </c>
      <c r="I260" s="489"/>
      <c r="L260" s="484"/>
      <c r="M260" s="490"/>
      <c r="T260" s="491"/>
      <c r="AT260" s="486" t="s">
        <v>176</v>
      </c>
      <c r="AU260" s="486" t="s">
        <v>90</v>
      </c>
      <c r="AV260" s="483" t="s">
        <v>90</v>
      </c>
      <c r="AW260" s="483" t="s">
        <v>39</v>
      </c>
      <c r="AX260" s="483" t="s">
        <v>81</v>
      </c>
      <c r="AY260" s="486" t="s">
        <v>165</v>
      </c>
    </row>
    <row r="261" spans="1:65" s="483" customFormat="1" ht="33.75">
      <c r="B261" s="484"/>
      <c r="D261" s="485" t="s">
        <v>176</v>
      </c>
      <c r="E261" s="486" t="s">
        <v>79</v>
      </c>
      <c r="F261" s="487" t="s">
        <v>435</v>
      </c>
      <c r="H261" s="488">
        <v>40.235999999999997</v>
      </c>
      <c r="I261" s="489"/>
      <c r="L261" s="484"/>
      <c r="M261" s="490"/>
      <c r="T261" s="491"/>
      <c r="AT261" s="486" t="s">
        <v>176</v>
      </c>
      <c r="AU261" s="486" t="s">
        <v>90</v>
      </c>
      <c r="AV261" s="483" t="s">
        <v>90</v>
      </c>
      <c r="AW261" s="483" t="s">
        <v>39</v>
      </c>
      <c r="AX261" s="483" t="s">
        <v>81</v>
      </c>
      <c r="AY261" s="486" t="s">
        <v>165</v>
      </c>
    </row>
    <row r="262" spans="1:65" s="391" customFormat="1" ht="24.2" customHeight="1">
      <c r="A262" s="387"/>
      <c r="B262" s="388"/>
      <c r="C262" s="465" t="s">
        <v>441</v>
      </c>
      <c r="D262" s="465" t="s">
        <v>167</v>
      </c>
      <c r="E262" s="466" t="s">
        <v>437</v>
      </c>
      <c r="F262" s="467" t="s">
        <v>438</v>
      </c>
      <c r="G262" s="468" t="s">
        <v>213</v>
      </c>
      <c r="H262" s="469">
        <v>80.537000000000006</v>
      </c>
      <c r="I262" s="470"/>
      <c r="J262" s="471">
        <f>ROUND(I262*H262,2)</f>
        <v>0</v>
      </c>
      <c r="K262" s="467" t="s">
        <v>171</v>
      </c>
      <c r="L262" s="388"/>
      <c r="M262" s="472" t="s">
        <v>79</v>
      </c>
      <c r="N262" s="473" t="s">
        <v>51</v>
      </c>
      <c r="O262" s="387"/>
      <c r="P262" s="474">
        <f>O262*H262</f>
        <v>0</v>
      </c>
      <c r="Q262" s="474">
        <v>0</v>
      </c>
      <c r="R262" s="474">
        <f>Q262*H262</f>
        <v>0</v>
      </c>
      <c r="S262" s="474">
        <v>2.5999999999999998E-4</v>
      </c>
      <c r="T262" s="475">
        <f>S262*H262</f>
        <v>2.0939619999999999E-2</v>
      </c>
      <c r="U262" s="387"/>
      <c r="V262" s="387"/>
      <c r="W262" s="387"/>
      <c r="X262" s="387"/>
      <c r="Y262" s="387"/>
      <c r="Z262" s="387"/>
      <c r="AA262" s="387"/>
      <c r="AB262" s="387"/>
      <c r="AC262" s="387"/>
      <c r="AD262" s="387"/>
      <c r="AE262" s="387"/>
      <c r="AR262" s="476" t="s">
        <v>172</v>
      </c>
      <c r="AT262" s="476" t="s">
        <v>167</v>
      </c>
      <c r="AU262" s="476" t="s">
        <v>90</v>
      </c>
      <c r="AY262" s="378" t="s">
        <v>165</v>
      </c>
      <c r="BE262" s="477">
        <f>IF(N262="základní",J262,0)</f>
        <v>0</v>
      </c>
      <c r="BF262" s="477">
        <f>IF(N262="snížená",J262,0)</f>
        <v>0</v>
      </c>
      <c r="BG262" s="477">
        <f>IF(N262="zákl. přenesená",J262,0)</f>
        <v>0</v>
      </c>
      <c r="BH262" s="477">
        <f>IF(N262="sníž. přenesená",J262,0)</f>
        <v>0</v>
      </c>
      <c r="BI262" s="477">
        <f>IF(N262="nulová",J262,0)</f>
        <v>0</v>
      </c>
      <c r="BJ262" s="378" t="s">
        <v>88</v>
      </c>
      <c r="BK262" s="477">
        <f>ROUND(I262*H262,2)</f>
        <v>0</v>
      </c>
      <c r="BL262" s="378" t="s">
        <v>172</v>
      </c>
      <c r="BM262" s="476" t="s">
        <v>439</v>
      </c>
    </row>
    <row r="263" spans="1:65" s="391" customFormat="1">
      <c r="A263" s="387"/>
      <c r="B263" s="388"/>
      <c r="C263" s="387"/>
      <c r="D263" s="478" t="s">
        <v>174</v>
      </c>
      <c r="E263" s="387"/>
      <c r="F263" s="479" t="s">
        <v>440</v>
      </c>
      <c r="G263" s="387"/>
      <c r="H263" s="387"/>
      <c r="I263" s="480"/>
      <c r="J263" s="387"/>
      <c r="K263" s="387"/>
      <c r="L263" s="388"/>
      <c r="M263" s="481"/>
      <c r="O263" s="387"/>
      <c r="P263" s="387"/>
      <c r="Q263" s="387"/>
      <c r="R263" s="387"/>
      <c r="S263" s="387"/>
      <c r="T263" s="482"/>
      <c r="U263" s="387"/>
      <c r="V263" s="387"/>
      <c r="W263" s="387"/>
      <c r="X263" s="387"/>
      <c r="Y263" s="387"/>
      <c r="Z263" s="387"/>
      <c r="AA263" s="387"/>
      <c r="AB263" s="387"/>
      <c r="AC263" s="387"/>
      <c r="AD263" s="387"/>
      <c r="AE263" s="387"/>
      <c r="AT263" s="378" t="s">
        <v>174</v>
      </c>
      <c r="AU263" s="378" t="s">
        <v>90</v>
      </c>
    </row>
    <row r="264" spans="1:65" s="483" customFormat="1" ht="22.5">
      <c r="B264" s="484"/>
      <c r="D264" s="485" t="s">
        <v>176</v>
      </c>
      <c r="E264" s="486" t="s">
        <v>79</v>
      </c>
      <c r="F264" s="487" t="s">
        <v>272</v>
      </c>
      <c r="H264" s="488">
        <v>20.094000000000001</v>
      </c>
      <c r="I264" s="489"/>
      <c r="L264" s="484"/>
      <c r="M264" s="490"/>
      <c r="T264" s="491"/>
      <c r="AT264" s="486" t="s">
        <v>176</v>
      </c>
      <c r="AU264" s="486" t="s">
        <v>90</v>
      </c>
      <c r="AV264" s="483" t="s">
        <v>90</v>
      </c>
      <c r="AW264" s="483" t="s">
        <v>39</v>
      </c>
      <c r="AX264" s="483" t="s">
        <v>81</v>
      </c>
      <c r="AY264" s="486" t="s">
        <v>165</v>
      </c>
    </row>
    <row r="265" spans="1:65" s="483" customFormat="1" ht="22.5">
      <c r="B265" s="484"/>
      <c r="D265" s="485" t="s">
        <v>176</v>
      </c>
      <c r="E265" s="486" t="s">
        <v>79</v>
      </c>
      <c r="F265" s="487" t="s">
        <v>273</v>
      </c>
      <c r="H265" s="488">
        <v>14.946999999999999</v>
      </c>
      <c r="I265" s="489"/>
      <c r="L265" s="484"/>
      <c r="M265" s="490"/>
      <c r="T265" s="491"/>
      <c r="AT265" s="486" t="s">
        <v>176</v>
      </c>
      <c r="AU265" s="486" t="s">
        <v>90</v>
      </c>
      <c r="AV265" s="483" t="s">
        <v>90</v>
      </c>
      <c r="AW265" s="483" t="s">
        <v>39</v>
      </c>
      <c r="AX265" s="483" t="s">
        <v>81</v>
      </c>
      <c r="AY265" s="486" t="s">
        <v>165</v>
      </c>
    </row>
    <row r="266" spans="1:65" s="483" customFormat="1" ht="22.5">
      <c r="B266" s="484"/>
      <c r="D266" s="485" t="s">
        <v>176</v>
      </c>
      <c r="E266" s="486" t="s">
        <v>79</v>
      </c>
      <c r="F266" s="487" t="s">
        <v>274</v>
      </c>
      <c r="H266" s="488">
        <v>14.051</v>
      </c>
      <c r="I266" s="489"/>
      <c r="L266" s="484"/>
      <c r="M266" s="490"/>
      <c r="T266" s="491"/>
      <c r="AT266" s="486" t="s">
        <v>176</v>
      </c>
      <c r="AU266" s="486" t="s">
        <v>90</v>
      </c>
      <c r="AV266" s="483" t="s">
        <v>90</v>
      </c>
      <c r="AW266" s="483" t="s">
        <v>39</v>
      </c>
      <c r="AX266" s="483" t="s">
        <v>81</v>
      </c>
      <c r="AY266" s="486" t="s">
        <v>165</v>
      </c>
    </row>
    <row r="267" spans="1:65" s="483" customFormat="1" ht="22.5">
      <c r="B267" s="484"/>
      <c r="D267" s="485" t="s">
        <v>176</v>
      </c>
      <c r="E267" s="486" t="s">
        <v>79</v>
      </c>
      <c r="F267" s="487" t="s">
        <v>275</v>
      </c>
      <c r="H267" s="488">
        <v>31.445</v>
      </c>
      <c r="I267" s="489"/>
      <c r="L267" s="484"/>
      <c r="M267" s="490"/>
      <c r="T267" s="491"/>
      <c r="AT267" s="486" t="s">
        <v>176</v>
      </c>
      <c r="AU267" s="486" t="s">
        <v>90</v>
      </c>
      <c r="AV267" s="483" t="s">
        <v>90</v>
      </c>
      <c r="AW267" s="483" t="s">
        <v>39</v>
      </c>
      <c r="AX267" s="483" t="s">
        <v>81</v>
      </c>
      <c r="AY267" s="486" t="s">
        <v>165</v>
      </c>
    </row>
    <row r="268" spans="1:65" s="391" customFormat="1" ht="37.9" customHeight="1">
      <c r="A268" s="387"/>
      <c r="B268" s="388"/>
      <c r="C268" s="465" t="s">
        <v>448</v>
      </c>
      <c r="D268" s="465" t="s">
        <v>167</v>
      </c>
      <c r="E268" s="466" t="s">
        <v>442</v>
      </c>
      <c r="F268" s="467" t="s">
        <v>443</v>
      </c>
      <c r="G268" s="468" t="s">
        <v>213</v>
      </c>
      <c r="H268" s="469">
        <v>68.38</v>
      </c>
      <c r="I268" s="470"/>
      <c r="J268" s="471">
        <f>ROUND(I268*H268,2)</f>
        <v>0</v>
      </c>
      <c r="K268" s="467" t="s">
        <v>171</v>
      </c>
      <c r="L268" s="388"/>
      <c r="M268" s="472" t="s">
        <v>79</v>
      </c>
      <c r="N268" s="473" t="s">
        <v>51</v>
      </c>
      <c r="O268" s="387"/>
      <c r="P268" s="474">
        <f>O268*H268</f>
        <v>0</v>
      </c>
      <c r="Q268" s="474">
        <v>0</v>
      </c>
      <c r="R268" s="474">
        <f>Q268*H268</f>
        <v>0</v>
      </c>
      <c r="S268" s="474">
        <v>6.8000000000000005E-2</v>
      </c>
      <c r="T268" s="475">
        <f>S268*H268</f>
        <v>4.6498400000000002</v>
      </c>
      <c r="U268" s="387"/>
      <c r="V268" s="387"/>
      <c r="W268" s="387"/>
      <c r="X268" s="387"/>
      <c r="Y268" s="387"/>
      <c r="Z268" s="387"/>
      <c r="AA268" s="387"/>
      <c r="AB268" s="387"/>
      <c r="AC268" s="387"/>
      <c r="AD268" s="387"/>
      <c r="AE268" s="387"/>
      <c r="AR268" s="476" t="s">
        <v>172</v>
      </c>
      <c r="AT268" s="476" t="s">
        <v>167</v>
      </c>
      <c r="AU268" s="476" t="s">
        <v>90</v>
      </c>
      <c r="AY268" s="378" t="s">
        <v>165</v>
      </c>
      <c r="BE268" s="477">
        <f>IF(N268="základní",J268,0)</f>
        <v>0</v>
      </c>
      <c r="BF268" s="477">
        <f>IF(N268="snížená",J268,0)</f>
        <v>0</v>
      </c>
      <c r="BG268" s="477">
        <f>IF(N268="zákl. přenesená",J268,0)</f>
        <v>0</v>
      </c>
      <c r="BH268" s="477">
        <f>IF(N268="sníž. přenesená",J268,0)</f>
        <v>0</v>
      </c>
      <c r="BI268" s="477">
        <f>IF(N268="nulová",J268,0)</f>
        <v>0</v>
      </c>
      <c r="BJ268" s="378" t="s">
        <v>88</v>
      </c>
      <c r="BK268" s="477">
        <f>ROUND(I268*H268,2)</f>
        <v>0</v>
      </c>
      <c r="BL268" s="378" t="s">
        <v>172</v>
      </c>
      <c r="BM268" s="476" t="s">
        <v>444</v>
      </c>
    </row>
    <row r="269" spans="1:65" s="391" customFormat="1">
      <c r="A269" s="387"/>
      <c r="B269" s="388"/>
      <c r="C269" s="387"/>
      <c r="D269" s="478" t="s">
        <v>174</v>
      </c>
      <c r="E269" s="387"/>
      <c r="F269" s="479" t="s">
        <v>445</v>
      </c>
      <c r="G269" s="387"/>
      <c r="H269" s="387"/>
      <c r="I269" s="480"/>
      <c r="J269" s="387"/>
      <c r="K269" s="387"/>
      <c r="L269" s="388"/>
      <c r="M269" s="481"/>
      <c r="O269" s="387"/>
      <c r="P269" s="387"/>
      <c r="Q269" s="387"/>
      <c r="R269" s="387"/>
      <c r="S269" s="387"/>
      <c r="T269" s="482"/>
      <c r="U269" s="387"/>
      <c r="V269" s="387"/>
      <c r="W269" s="387"/>
      <c r="X269" s="387"/>
      <c r="Y269" s="387"/>
      <c r="Z269" s="387"/>
      <c r="AA269" s="387"/>
      <c r="AB269" s="387"/>
      <c r="AC269" s="387"/>
      <c r="AD269" s="387"/>
      <c r="AE269" s="387"/>
      <c r="AT269" s="378" t="s">
        <v>174</v>
      </c>
      <c r="AU269" s="378" t="s">
        <v>90</v>
      </c>
    </row>
    <row r="270" spans="1:65" s="483" customFormat="1" ht="22.5">
      <c r="B270" s="484"/>
      <c r="D270" s="485" t="s">
        <v>176</v>
      </c>
      <c r="E270" s="486" t="s">
        <v>79</v>
      </c>
      <c r="F270" s="487" t="s">
        <v>446</v>
      </c>
      <c r="H270" s="488">
        <v>32.93</v>
      </c>
      <c r="I270" s="489"/>
      <c r="L270" s="484"/>
      <c r="M270" s="490"/>
      <c r="T270" s="491"/>
      <c r="AT270" s="486" t="s">
        <v>176</v>
      </c>
      <c r="AU270" s="486" t="s">
        <v>90</v>
      </c>
      <c r="AV270" s="483" t="s">
        <v>90</v>
      </c>
      <c r="AW270" s="483" t="s">
        <v>39</v>
      </c>
      <c r="AX270" s="483" t="s">
        <v>81</v>
      </c>
      <c r="AY270" s="486" t="s">
        <v>165</v>
      </c>
    </row>
    <row r="271" spans="1:65" s="483" customFormat="1" ht="22.5">
      <c r="B271" s="484"/>
      <c r="D271" s="485" t="s">
        <v>176</v>
      </c>
      <c r="E271" s="486" t="s">
        <v>79</v>
      </c>
      <c r="F271" s="487" t="s">
        <v>447</v>
      </c>
      <c r="H271" s="488">
        <v>35.450000000000003</v>
      </c>
      <c r="I271" s="489"/>
      <c r="L271" s="484"/>
      <c r="M271" s="490"/>
      <c r="T271" s="491"/>
      <c r="AT271" s="486" t="s">
        <v>176</v>
      </c>
      <c r="AU271" s="486" t="s">
        <v>90</v>
      </c>
      <c r="AV271" s="483" t="s">
        <v>90</v>
      </c>
      <c r="AW271" s="483" t="s">
        <v>39</v>
      </c>
      <c r="AX271" s="483" t="s">
        <v>81</v>
      </c>
      <c r="AY271" s="486" t="s">
        <v>165</v>
      </c>
    </row>
    <row r="272" spans="1:65" s="391" customFormat="1" ht="37.9" customHeight="1">
      <c r="A272" s="387"/>
      <c r="B272" s="388"/>
      <c r="C272" s="465" t="s">
        <v>454</v>
      </c>
      <c r="D272" s="465" t="s">
        <v>167</v>
      </c>
      <c r="E272" s="466" t="s">
        <v>449</v>
      </c>
      <c r="F272" s="467" t="s">
        <v>450</v>
      </c>
      <c r="G272" s="468" t="s">
        <v>213</v>
      </c>
      <c r="H272" s="469">
        <v>7.28</v>
      </c>
      <c r="I272" s="470"/>
      <c r="J272" s="471">
        <f>ROUND(I272*H272,2)</f>
        <v>0</v>
      </c>
      <c r="K272" s="467" t="s">
        <v>171</v>
      </c>
      <c r="L272" s="388"/>
      <c r="M272" s="472" t="s">
        <v>79</v>
      </c>
      <c r="N272" s="473" t="s">
        <v>51</v>
      </c>
      <c r="O272" s="387"/>
      <c r="P272" s="474">
        <f>O272*H272</f>
        <v>0</v>
      </c>
      <c r="Q272" s="474">
        <v>0</v>
      </c>
      <c r="R272" s="474">
        <f>Q272*H272</f>
        <v>0</v>
      </c>
      <c r="S272" s="474">
        <v>8.8999999999999996E-2</v>
      </c>
      <c r="T272" s="475">
        <f>S272*H272</f>
        <v>0.64791999999999994</v>
      </c>
      <c r="U272" s="387"/>
      <c r="V272" s="387"/>
      <c r="W272" s="387"/>
      <c r="X272" s="387"/>
      <c r="Y272" s="387"/>
      <c r="Z272" s="387"/>
      <c r="AA272" s="387"/>
      <c r="AB272" s="387"/>
      <c r="AC272" s="387"/>
      <c r="AD272" s="387"/>
      <c r="AE272" s="387"/>
      <c r="AR272" s="476" t="s">
        <v>172</v>
      </c>
      <c r="AT272" s="476" t="s">
        <v>167</v>
      </c>
      <c r="AU272" s="476" t="s">
        <v>90</v>
      </c>
      <c r="AY272" s="378" t="s">
        <v>165</v>
      </c>
      <c r="BE272" s="477">
        <f>IF(N272="základní",J272,0)</f>
        <v>0</v>
      </c>
      <c r="BF272" s="477">
        <f>IF(N272="snížená",J272,0)</f>
        <v>0</v>
      </c>
      <c r="BG272" s="477">
        <f>IF(N272="zákl. přenesená",J272,0)</f>
        <v>0</v>
      </c>
      <c r="BH272" s="477">
        <f>IF(N272="sníž. přenesená",J272,0)</f>
        <v>0</v>
      </c>
      <c r="BI272" s="477">
        <f>IF(N272="nulová",J272,0)</f>
        <v>0</v>
      </c>
      <c r="BJ272" s="378" t="s">
        <v>88</v>
      </c>
      <c r="BK272" s="477">
        <f>ROUND(I272*H272,2)</f>
        <v>0</v>
      </c>
      <c r="BL272" s="378" t="s">
        <v>172</v>
      </c>
      <c r="BM272" s="476" t="s">
        <v>451</v>
      </c>
    </row>
    <row r="273" spans="1:65" s="391" customFormat="1">
      <c r="A273" s="387"/>
      <c r="B273" s="388"/>
      <c r="C273" s="387"/>
      <c r="D273" s="478" t="s">
        <v>174</v>
      </c>
      <c r="E273" s="387"/>
      <c r="F273" s="479" t="s">
        <v>452</v>
      </c>
      <c r="G273" s="387"/>
      <c r="H273" s="387"/>
      <c r="I273" s="480"/>
      <c r="J273" s="387"/>
      <c r="K273" s="387"/>
      <c r="L273" s="388"/>
      <c r="M273" s="481"/>
      <c r="O273" s="387"/>
      <c r="P273" s="387"/>
      <c r="Q273" s="387"/>
      <c r="R273" s="387"/>
      <c r="S273" s="387"/>
      <c r="T273" s="482"/>
      <c r="U273" s="387"/>
      <c r="V273" s="387"/>
      <c r="W273" s="387"/>
      <c r="X273" s="387"/>
      <c r="Y273" s="387"/>
      <c r="Z273" s="387"/>
      <c r="AA273" s="387"/>
      <c r="AB273" s="387"/>
      <c r="AC273" s="387"/>
      <c r="AD273" s="387"/>
      <c r="AE273" s="387"/>
      <c r="AT273" s="378" t="s">
        <v>174</v>
      </c>
      <c r="AU273" s="378" t="s">
        <v>90</v>
      </c>
    </row>
    <row r="274" spans="1:65" s="483" customFormat="1" ht="33.75">
      <c r="B274" s="484"/>
      <c r="D274" s="485" t="s">
        <v>176</v>
      </c>
      <c r="E274" s="486" t="s">
        <v>79</v>
      </c>
      <c r="F274" s="487" t="s">
        <v>453</v>
      </c>
      <c r="H274" s="488">
        <v>7.28</v>
      </c>
      <c r="I274" s="489"/>
      <c r="L274" s="484"/>
      <c r="M274" s="490"/>
      <c r="T274" s="491"/>
      <c r="AT274" s="486" t="s">
        <v>176</v>
      </c>
      <c r="AU274" s="486" t="s">
        <v>90</v>
      </c>
      <c r="AV274" s="483" t="s">
        <v>90</v>
      </c>
      <c r="AW274" s="483" t="s">
        <v>39</v>
      </c>
      <c r="AX274" s="483" t="s">
        <v>81</v>
      </c>
      <c r="AY274" s="486" t="s">
        <v>165</v>
      </c>
    </row>
    <row r="275" spans="1:65" s="391" customFormat="1" ht="24.2" customHeight="1">
      <c r="A275" s="387"/>
      <c r="B275" s="388"/>
      <c r="C275" s="465" t="s">
        <v>460</v>
      </c>
      <c r="D275" s="465" t="s">
        <v>167</v>
      </c>
      <c r="E275" s="466" t="s">
        <v>455</v>
      </c>
      <c r="F275" s="467" t="s">
        <v>456</v>
      </c>
      <c r="G275" s="468" t="s">
        <v>170</v>
      </c>
      <c r="H275" s="469">
        <v>7.65</v>
      </c>
      <c r="I275" s="470"/>
      <c r="J275" s="471">
        <f>ROUND(I275*H275,2)</f>
        <v>0</v>
      </c>
      <c r="K275" s="467" t="s">
        <v>171</v>
      </c>
      <c r="L275" s="388"/>
      <c r="M275" s="472" t="s">
        <v>79</v>
      </c>
      <c r="N275" s="473" t="s">
        <v>51</v>
      </c>
      <c r="O275" s="387"/>
      <c r="P275" s="474">
        <f>O275*H275</f>
        <v>0</v>
      </c>
      <c r="Q275" s="474">
        <v>9.9900000000000002E-5</v>
      </c>
      <c r="R275" s="474">
        <f>Q275*H275</f>
        <v>7.6423500000000004E-4</v>
      </c>
      <c r="S275" s="474">
        <v>2.41</v>
      </c>
      <c r="T275" s="475">
        <f>S275*H275</f>
        <v>18.436500000000002</v>
      </c>
      <c r="U275" s="387"/>
      <c r="V275" s="387"/>
      <c r="W275" s="387"/>
      <c r="X275" s="387"/>
      <c r="Y275" s="387"/>
      <c r="Z275" s="387"/>
      <c r="AA275" s="387"/>
      <c r="AB275" s="387"/>
      <c r="AC275" s="387"/>
      <c r="AD275" s="387"/>
      <c r="AE275" s="387"/>
      <c r="AR275" s="476" t="s">
        <v>172</v>
      </c>
      <c r="AT275" s="476" t="s">
        <v>167</v>
      </c>
      <c r="AU275" s="476" t="s">
        <v>90</v>
      </c>
      <c r="AY275" s="378" t="s">
        <v>165</v>
      </c>
      <c r="BE275" s="477">
        <f>IF(N275="základní",J275,0)</f>
        <v>0</v>
      </c>
      <c r="BF275" s="477">
        <f>IF(N275="snížená",J275,0)</f>
        <v>0</v>
      </c>
      <c r="BG275" s="477">
        <f>IF(N275="zákl. přenesená",J275,0)</f>
        <v>0</v>
      </c>
      <c r="BH275" s="477">
        <f>IF(N275="sníž. přenesená",J275,0)</f>
        <v>0</v>
      </c>
      <c r="BI275" s="477">
        <f>IF(N275="nulová",J275,0)</f>
        <v>0</v>
      </c>
      <c r="BJ275" s="378" t="s">
        <v>88</v>
      </c>
      <c r="BK275" s="477">
        <f>ROUND(I275*H275,2)</f>
        <v>0</v>
      </c>
      <c r="BL275" s="378" t="s">
        <v>172</v>
      </c>
      <c r="BM275" s="476" t="s">
        <v>457</v>
      </c>
    </row>
    <row r="276" spans="1:65" s="391" customFormat="1">
      <c r="A276" s="387"/>
      <c r="B276" s="388"/>
      <c r="C276" s="387"/>
      <c r="D276" s="478" t="s">
        <v>174</v>
      </c>
      <c r="E276" s="387"/>
      <c r="F276" s="479" t="s">
        <v>458</v>
      </c>
      <c r="G276" s="387"/>
      <c r="H276" s="387"/>
      <c r="I276" s="480"/>
      <c r="J276" s="387"/>
      <c r="K276" s="387"/>
      <c r="L276" s="388"/>
      <c r="M276" s="481"/>
      <c r="O276" s="387"/>
      <c r="P276" s="387"/>
      <c r="Q276" s="387"/>
      <c r="R276" s="387"/>
      <c r="S276" s="387"/>
      <c r="T276" s="482"/>
      <c r="U276" s="387"/>
      <c r="V276" s="387"/>
      <c r="W276" s="387"/>
      <c r="X276" s="387"/>
      <c r="Y276" s="387"/>
      <c r="Z276" s="387"/>
      <c r="AA276" s="387"/>
      <c r="AB276" s="387"/>
      <c r="AC276" s="387"/>
      <c r="AD276" s="387"/>
      <c r="AE276" s="387"/>
      <c r="AT276" s="378" t="s">
        <v>174</v>
      </c>
      <c r="AU276" s="378" t="s">
        <v>90</v>
      </c>
    </row>
    <row r="277" spans="1:65" s="483" customFormat="1" ht="22.5">
      <c r="B277" s="484"/>
      <c r="D277" s="485" t="s">
        <v>176</v>
      </c>
      <c r="E277" s="486" t="s">
        <v>79</v>
      </c>
      <c r="F277" s="487" t="s">
        <v>459</v>
      </c>
      <c r="H277" s="488">
        <v>7.65</v>
      </c>
      <c r="I277" s="489"/>
      <c r="L277" s="484"/>
      <c r="M277" s="490"/>
      <c r="T277" s="491"/>
      <c r="AT277" s="486" t="s">
        <v>176</v>
      </c>
      <c r="AU277" s="486" t="s">
        <v>90</v>
      </c>
      <c r="AV277" s="483" t="s">
        <v>90</v>
      </c>
      <c r="AW277" s="483" t="s">
        <v>39</v>
      </c>
      <c r="AX277" s="483" t="s">
        <v>81</v>
      </c>
      <c r="AY277" s="486" t="s">
        <v>165</v>
      </c>
    </row>
    <row r="278" spans="1:65" s="391" customFormat="1" ht="37.9" customHeight="1">
      <c r="A278" s="387"/>
      <c r="B278" s="388"/>
      <c r="C278" s="465" t="s">
        <v>466</v>
      </c>
      <c r="D278" s="465" t="s">
        <v>167</v>
      </c>
      <c r="E278" s="466" t="s">
        <v>461</v>
      </c>
      <c r="F278" s="467" t="s">
        <v>462</v>
      </c>
      <c r="G278" s="468" t="s">
        <v>213</v>
      </c>
      <c r="H278" s="469">
        <v>57.09</v>
      </c>
      <c r="I278" s="470"/>
      <c r="J278" s="471">
        <f>ROUND(I278*H278,2)</f>
        <v>0</v>
      </c>
      <c r="K278" s="467" t="s">
        <v>171</v>
      </c>
      <c r="L278" s="388"/>
      <c r="M278" s="472" t="s">
        <v>79</v>
      </c>
      <c r="N278" s="473" t="s">
        <v>51</v>
      </c>
      <c r="O278" s="387"/>
      <c r="P278" s="474">
        <f>O278*H278</f>
        <v>0</v>
      </c>
      <c r="Q278" s="474">
        <v>0</v>
      </c>
      <c r="R278" s="474">
        <f>Q278*H278</f>
        <v>0</v>
      </c>
      <c r="S278" s="474">
        <v>2E-3</v>
      </c>
      <c r="T278" s="475">
        <f>S278*H278</f>
        <v>0.11418</v>
      </c>
      <c r="U278" s="387"/>
      <c r="V278" s="387"/>
      <c r="W278" s="387"/>
      <c r="X278" s="387"/>
      <c r="Y278" s="387"/>
      <c r="Z278" s="387"/>
      <c r="AA278" s="387"/>
      <c r="AB278" s="387"/>
      <c r="AC278" s="387"/>
      <c r="AD278" s="387"/>
      <c r="AE278" s="387"/>
      <c r="AR278" s="476" t="s">
        <v>267</v>
      </c>
      <c r="AT278" s="476" t="s">
        <v>167</v>
      </c>
      <c r="AU278" s="476" t="s">
        <v>90</v>
      </c>
      <c r="AY278" s="378" t="s">
        <v>165</v>
      </c>
      <c r="BE278" s="477">
        <f>IF(N278="základní",J278,0)</f>
        <v>0</v>
      </c>
      <c r="BF278" s="477">
        <f>IF(N278="snížená",J278,0)</f>
        <v>0</v>
      </c>
      <c r="BG278" s="477">
        <f>IF(N278="zákl. přenesená",J278,0)</f>
        <v>0</v>
      </c>
      <c r="BH278" s="477">
        <f>IF(N278="sníž. přenesená",J278,0)</f>
        <v>0</v>
      </c>
      <c r="BI278" s="477">
        <f>IF(N278="nulová",J278,0)</f>
        <v>0</v>
      </c>
      <c r="BJ278" s="378" t="s">
        <v>88</v>
      </c>
      <c r="BK278" s="477">
        <f>ROUND(I278*H278,2)</f>
        <v>0</v>
      </c>
      <c r="BL278" s="378" t="s">
        <v>267</v>
      </c>
      <c r="BM278" s="476" t="s">
        <v>463</v>
      </c>
    </row>
    <row r="279" spans="1:65" s="391" customFormat="1">
      <c r="A279" s="387"/>
      <c r="B279" s="388"/>
      <c r="C279" s="387"/>
      <c r="D279" s="478" t="s">
        <v>174</v>
      </c>
      <c r="E279" s="387"/>
      <c r="F279" s="479" t="s">
        <v>464</v>
      </c>
      <c r="G279" s="387"/>
      <c r="H279" s="387"/>
      <c r="I279" s="480"/>
      <c r="J279" s="387"/>
      <c r="K279" s="387"/>
      <c r="L279" s="388"/>
      <c r="M279" s="481"/>
      <c r="O279" s="387"/>
      <c r="P279" s="387"/>
      <c r="Q279" s="387"/>
      <c r="R279" s="387"/>
      <c r="S279" s="387"/>
      <c r="T279" s="482"/>
      <c r="U279" s="387"/>
      <c r="V279" s="387"/>
      <c r="W279" s="387"/>
      <c r="X279" s="387"/>
      <c r="Y279" s="387"/>
      <c r="Z279" s="387"/>
      <c r="AA279" s="387"/>
      <c r="AB279" s="387"/>
      <c r="AC279" s="387"/>
      <c r="AD279" s="387"/>
      <c r="AE279" s="387"/>
      <c r="AT279" s="378" t="s">
        <v>174</v>
      </c>
      <c r="AU279" s="378" t="s">
        <v>90</v>
      </c>
    </row>
    <row r="280" spans="1:65" s="483" customFormat="1" ht="22.5">
      <c r="B280" s="484"/>
      <c r="D280" s="485" t="s">
        <v>176</v>
      </c>
      <c r="E280" s="486" t="s">
        <v>79</v>
      </c>
      <c r="F280" s="487" t="s">
        <v>465</v>
      </c>
      <c r="H280" s="488">
        <v>57.09</v>
      </c>
      <c r="I280" s="489"/>
      <c r="L280" s="484"/>
      <c r="M280" s="490"/>
      <c r="T280" s="491"/>
      <c r="AT280" s="486" t="s">
        <v>176</v>
      </c>
      <c r="AU280" s="486" t="s">
        <v>90</v>
      </c>
      <c r="AV280" s="483" t="s">
        <v>90</v>
      </c>
      <c r="AW280" s="483" t="s">
        <v>39</v>
      </c>
      <c r="AX280" s="483" t="s">
        <v>81</v>
      </c>
      <c r="AY280" s="486" t="s">
        <v>165</v>
      </c>
    </row>
    <row r="281" spans="1:65" s="391" customFormat="1" ht="33" customHeight="1">
      <c r="A281" s="387"/>
      <c r="B281" s="388"/>
      <c r="C281" s="465" t="s">
        <v>472</v>
      </c>
      <c r="D281" s="465" t="s">
        <v>167</v>
      </c>
      <c r="E281" s="466" t="s">
        <v>467</v>
      </c>
      <c r="F281" s="467" t="s">
        <v>468</v>
      </c>
      <c r="G281" s="468" t="s">
        <v>213</v>
      </c>
      <c r="H281" s="469">
        <v>57.09</v>
      </c>
      <c r="I281" s="470"/>
      <c r="J281" s="471">
        <f>ROUND(I281*H281,2)</f>
        <v>0</v>
      </c>
      <c r="K281" s="467" t="s">
        <v>171</v>
      </c>
      <c r="L281" s="388"/>
      <c r="M281" s="472" t="s">
        <v>79</v>
      </c>
      <c r="N281" s="473" t="s">
        <v>51</v>
      </c>
      <c r="O281" s="387"/>
      <c r="P281" s="474">
        <f>O281*H281</f>
        <v>0</v>
      </c>
      <c r="Q281" s="474">
        <v>0</v>
      </c>
      <c r="R281" s="474">
        <f>Q281*H281</f>
        <v>0</v>
      </c>
      <c r="S281" s="474">
        <v>1.6500000000000001E-2</v>
      </c>
      <c r="T281" s="475">
        <f>S281*H281</f>
        <v>0.94198500000000007</v>
      </c>
      <c r="U281" s="387"/>
      <c r="V281" s="387"/>
      <c r="W281" s="387"/>
      <c r="X281" s="387"/>
      <c r="Y281" s="387"/>
      <c r="Z281" s="387"/>
      <c r="AA281" s="387"/>
      <c r="AB281" s="387"/>
      <c r="AC281" s="387"/>
      <c r="AD281" s="387"/>
      <c r="AE281" s="387"/>
      <c r="AR281" s="476" t="s">
        <v>267</v>
      </c>
      <c r="AT281" s="476" t="s">
        <v>167</v>
      </c>
      <c r="AU281" s="476" t="s">
        <v>90</v>
      </c>
      <c r="AY281" s="378" t="s">
        <v>165</v>
      </c>
      <c r="BE281" s="477">
        <f>IF(N281="základní",J281,0)</f>
        <v>0</v>
      </c>
      <c r="BF281" s="477">
        <f>IF(N281="snížená",J281,0)</f>
        <v>0</v>
      </c>
      <c r="BG281" s="477">
        <f>IF(N281="zákl. přenesená",J281,0)</f>
        <v>0</v>
      </c>
      <c r="BH281" s="477">
        <f>IF(N281="sníž. přenesená",J281,0)</f>
        <v>0</v>
      </c>
      <c r="BI281" s="477">
        <f>IF(N281="nulová",J281,0)</f>
        <v>0</v>
      </c>
      <c r="BJ281" s="378" t="s">
        <v>88</v>
      </c>
      <c r="BK281" s="477">
        <f>ROUND(I281*H281,2)</f>
        <v>0</v>
      </c>
      <c r="BL281" s="378" t="s">
        <v>267</v>
      </c>
      <c r="BM281" s="476" t="s">
        <v>469</v>
      </c>
    </row>
    <row r="282" spans="1:65" s="391" customFormat="1">
      <c r="A282" s="387"/>
      <c r="B282" s="388"/>
      <c r="C282" s="387"/>
      <c r="D282" s="478" t="s">
        <v>174</v>
      </c>
      <c r="E282" s="387"/>
      <c r="F282" s="479" t="s">
        <v>470</v>
      </c>
      <c r="G282" s="387"/>
      <c r="H282" s="387"/>
      <c r="I282" s="480"/>
      <c r="J282" s="387"/>
      <c r="K282" s="387"/>
      <c r="L282" s="388"/>
      <c r="M282" s="481"/>
      <c r="O282" s="387"/>
      <c r="P282" s="387"/>
      <c r="Q282" s="387"/>
      <c r="R282" s="387"/>
      <c r="S282" s="387"/>
      <c r="T282" s="482"/>
      <c r="U282" s="387"/>
      <c r="V282" s="387"/>
      <c r="W282" s="387"/>
      <c r="X282" s="387"/>
      <c r="Y282" s="387"/>
      <c r="Z282" s="387"/>
      <c r="AA282" s="387"/>
      <c r="AB282" s="387"/>
      <c r="AC282" s="387"/>
      <c r="AD282" s="387"/>
      <c r="AE282" s="387"/>
      <c r="AT282" s="378" t="s">
        <v>174</v>
      </c>
      <c r="AU282" s="378" t="s">
        <v>90</v>
      </c>
    </row>
    <row r="283" spans="1:65" s="483" customFormat="1" ht="22.5">
      <c r="B283" s="484"/>
      <c r="D283" s="485" t="s">
        <v>176</v>
      </c>
      <c r="E283" s="486" t="s">
        <v>79</v>
      </c>
      <c r="F283" s="487" t="s">
        <v>471</v>
      </c>
      <c r="H283" s="488">
        <v>57.09</v>
      </c>
      <c r="I283" s="489"/>
      <c r="L283" s="484"/>
      <c r="M283" s="490"/>
      <c r="T283" s="491"/>
      <c r="AT283" s="486" t="s">
        <v>176</v>
      </c>
      <c r="AU283" s="486" t="s">
        <v>90</v>
      </c>
      <c r="AV283" s="483" t="s">
        <v>90</v>
      </c>
      <c r="AW283" s="483" t="s">
        <v>39</v>
      </c>
      <c r="AX283" s="483" t="s">
        <v>81</v>
      </c>
      <c r="AY283" s="486" t="s">
        <v>165</v>
      </c>
    </row>
    <row r="284" spans="1:65" s="391" customFormat="1" ht="16.5" customHeight="1">
      <c r="A284" s="387"/>
      <c r="B284" s="388"/>
      <c r="C284" s="465" t="s">
        <v>478</v>
      </c>
      <c r="D284" s="465" t="s">
        <v>167</v>
      </c>
      <c r="E284" s="466" t="s">
        <v>473</v>
      </c>
      <c r="F284" s="467" t="s">
        <v>474</v>
      </c>
      <c r="G284" s="468" t="s">
        <v>232</v>
      </c>
      <c r="H284" s="469">
        <v>3</v>
      </c>
      <c r="I284" s="470"/>
      <c r="J284" s="471">
        <f>ROUND(I284*H284,2)</f>
        <v>0</v>
      </c>
      <c r="K284" s="467" t="s">
        <v>171</v>
      </c>
      <c r="L284" s="388"/>
      <c r="M284" s="472" t="s">
        <v>79</v>
      </c>
      <c r="N284" s="473" t="s">
        <v>51</v>
      </c>
      <c r="O284" s="387"/>
      <c r="P284" s="474">
        <f>O284*H284</f>
        <v>0</v>
      </c>
      <c r="Q284" s="474">
        <v>0</v>
      </c>
      <c r="R284" s="474">
        <f>Q284*H284</f>
        <v>0</v>
      </c>
      <c r="S284" s="474">
        <v>3.4200000000000001E-2</v>
      </c>
      <c r="T284" s="475">
        <f>S284*H284</f>
        <v>0.1026</v>
      </c>
      <c r="U284" s="387"/>
      <c r="V284" s="387"/>
      <c r="W284" s="387"/>
      <c r="X284" s="387"/>
      <c r="Y284" s="387"/>
      <c r="Z284" s="387"/>
      <c r="AA284" s="387"/>
      <c r="AB284" s="387"/>
      <c r="AC284" s="387"/>
      <c r="AD284" s="387"/>
      <c r="AE284" s="387"/>
      <c r="AR284" s="476" t="s">
        <v>267</v>
      </c>
      <c r="AT284" s="476" t="s">
        <v>167</v>
      </c>
      <c r="AU284" s="476" t="s">
        <v>90</v>
      </c>
      <c r="AY284" s="378" t="s">
        <v>165</v>
      </c>
      <c r="BE284" s="477">
        <f>IF(N284="základní",J284,0)</f>
        <v>0</v>
      </c>
      <c r="BF284" s="477">
        <f>IF(N284="snížená",J284,0)</f>
        <v>0</v>
      </c>
      <c r="BG284" s="477">
        <f>IF(N284="zákl. přenesená",J284,0)</f>
        <v>0</v>
      </c>
      <c r="BH284" s="477">
        <f>IF(N284="sníž. přenesená",J284,0)</f>
        <v>0</v>
      </c>
      <c r="BI284" s="477">
        <f>IF(N284="nulová",J284,0)</f>
        <v>0</v>
      </c>
      <c r="BJ284" s="378" t="s">
        <v>88</v>
      </c>
      <c r="BK284" s="477">
        <f>ROUND(I284*H284,2)</f>
        <v>0</v>
      </c>
      <c r="BL284" s="378" t="s">
        <v>267</v>
      </c>
      <c r="BM284" s="476" t="s">
        <v>475</v>
      </c>
    </row>
    <row r="285" spans="1:65" s="391" customFormat="1">
      <c r="A285" s="387"/>
      <c r="B285" s="388"/>
      <c r="C285" s="387"/>
      <c r="D285" s="478" t="s">
        <v>174</v>
      </c>
      <c r="E285" s="387"/>
      <c r="F285" s="479" t="s">
        <v>476</v>
      </c>
      <c r="G285" s="387"/>
      <c r="H285" s="387"/>
      <c r="I285" s="480"/>
      <c r="J285" s="387"/>
      <c r="K285" s="387"/>
      <c r="L285" s="388"/>
      <c r="M285" s="481"/>
      <c r="O285" s="387"/>
      <c r="P285" s="387"/>
      <c r="Q285" s="387"/>
      <c r="R285" s="387"/>
      <c r="S285" s="387"/>
      <c r="T285" s="482"/>
      <c r="U285" s="387"/>
      <c r="V285" s="387"/>
      <c r="W285" s="387"/>
      <c r="X285" s="387"/>
      <c r="Y285" s="387"/>
      <c r="Z285" s="387"/>
      <c r="AA285" s="387"/>
      <c r="AB285" s="387"/>
      <c r="AC285" s="387"/>
      <c r="AD285" s="387"/>
      <c r="AE285" s="387"/>
      <c r="AT285" s="378" t="s">
        <v>174</v>
      </c>
      <c r="AU285" s="378" t="s">
        <v>90</v>
      </c>
    </row>
    <row r="286" spans="1:65" s="483" customFormat="1">
      <c r="B286" s="484"/>
      <c r="D286" s="485" t="s">
        <v>176</v>
      </c>
      <c r="E286" s="486" t="s">
        <v>79</v>
      </c>
      <c r="F286" s="487" t="s">
        <v>477</v>
      </c>
      <c r="H286" s="488">
        <v>3</v>
      </c>
      <c r="I286" s="489"/>
      <c r="L286" s="484"/>
      <c r="M286" s="490"/>
      <c r="T286" s="491"/>
      <c r="AT286" s="486" t="s">
        <v>176</v>
      </c>
      <c r="AU286" s="486" t="s">
        <v>90</v>
      </c>
      <c r="AV286" s="483" t="s">
        <v>90</v>
      </c>
      <c r="AW286" s="483" t="s">
        <v>39</v>
      </c>
      <c r="AX286" s="483" t="s">
        <v>81</v>
      </c>
      <c r="AY286" s="486" t="s">
        <v>165</v>
      </c>
    </row>
    <row r="287" spans="1:65" s="391" customFormat="1" ht="24.2" customHeight="1">
      <c r="A287" s="387"/>
      <c r="B287" s="388"/>
      <c r="C287" s="465" t="s">
        <v>484</v>
      </c>
      <c r="D287" s="465" t="s">
        <v>167</v>
      </c>
      <c r="E287" s="466" t="s">
        <v>479</v>
      </c>
      <c r="F287" s="467" t="s">
        <v>480</v>
      </c>
      <c r="G287" s="468" t="s">
        <v>232</v>
      </c>
      <c r="H287" s="469">
        <v>2</v>
      </c>
      <c r="I287" s="470"/>
      <c r="J287" s="471">
        <f>ROUND(I287*H287,2)</f>
        <v>0</v>
      </c>
      <c r="K287" s="467" t="s">
        <v>171</v>
      </c>
      <c r="L287" s="388"/>
      <c r="M287" s="472" t="s">
        <v>79</v>
      </c>
      <c r="N287" s="473" t="s">
        <v>51</v>
      </c>
      <c r="O287" s="387"/>
      <c r="P287" s="474">
        <f>O287*H287</f>
        <v>0</v>
      </c>
      <c r="Q287" s="474">
        <v>0</v>
      </c>
      <c r="R287" s="474">
        <f>Q287*H287</f>
        <v>0</v>
      </c>
      <c r="S287" s="474">
        <v>1.107E-2</v>
      </c>
      <c r="T287" s="475">
        <f>S287*H287</f>
        <v>2.214E-2</v>
      </c>
      <c r="U287" s="387"/>
      <c r="V287" s="387"/>
      <c r="W287" s="387"/>
      <c r="X287" s="387"/>
      <c r="Y287" s="387"/>
      <c r="Z287" s="387"/>
      <c r="AA287" s="387"/>
      <c r="AB287" s="387"/>
      <c r="AC287" s="387"/>
      <c r="AD287" s="387"/>
      <c r="AE287" s="387"/>
      <c r="AR287" s="476" t="s">
        <v>267</v>
      </c>
      <c r="AT287" s="476" t="s">
        <v>167</v>
      </c>
      <c r="AU287" s="476" t="s">
        <v>90</v>
      </c>
      <c r="AY287" s="378" t="s">
        <v>165</v>
      </c>
      <c r="BE287" s="477">
        <f>IF(N287="základní",J287,0)</f>
        <v>0</v>
      </c>
      <c r="BF287" s="477">
        <f>IF(N287="snížená",J287,0)</f>
        <v>0</v>
      </c>
      <c r="BG287" s="477">
        <f>IF(N287="zákl. přenesená",J287,0)</f>
        <v>0</v>
      </c>
      <c r="BH287" s="477">
        <f>IF(N287="sníž. přenesená",J287,0)</f>
        <v>0</v>
      </c>
      <c r="BI287" s="477">
        <f>IF(N287="nulová",J287,0)</f>
        <v>0</v>
      </c>
      <c r="BJ287" s="378" t="s">
        <v>88</v>
      </c>
      <c r="BK287" s="477">
        <f>ROUND(I287*H287,2)</f>
        <v>0</v>
      </c>
      <c r="BL287" s="378" t="s">
        <v>267</v>
      </c>
      <c r="BM287" s="476" t="s">
        <v>481</v>
      </c>
    </row>
    <row r="288" spans="1:65" s="391" customFormat="1">
      <c r="A288" s="387"/>
      <c r="B288" s="388"/>
      <c r="C288" s="387"/>
      <c r="D288" s="478" t="s">
        <v>174</v>
      </c>
      <c r="E288" s="387"/>
      <c r="F288" s="479" t="s">
        <v>482</v>
      </c>
      <c r="G288" s="387"/>
      <c r="H288" s="387"/>
      <c r="I288" s="480"/>
      <c r="J288" s="387"/>
      <c r="K288" s="387"/>
      <c r="L288" s="388"/>
      <c r="M288" s="481"/>
      <c r="O288" s="387"/>
      <c r="P288" s="387"/>
      <c r="Q288" s="387"/>
      <c r="R288" s="387"/>
      <c r="S288" s="387"/>
      <c r="T288" s="482"/>
      <c r="U288" s="387"/>
      <c r="V288" s="387"/>
      <c r="W288" s="387"/>
      <c r="X288" s="387"/>
      <c r="Y288" s="387"/>
      <c r="Z288" s="387"/>
      <c r="AA288" s="387"/>
      <c r="AB288" s="387"/>
      <c r="AC288" s="387"/>
      <c r="AD288" s="387"/>
      <c r="AE288" s="387"/>
      <c r="AT288" s="378" t="s">
        <v>174</v>
      </c>
      <c r="AU288" s="378" t="s">
        <v>90</v>
      </c>
    </row>
    <row r="289" spans="1:65" s="483" customFormat="1">
      <c r="B289" s="484"/>
      <c r="D289" s="485" t="s">
        <v>176</v>
      </c>
      <c r="E289" s="486" t="s">
        <v>79</v>
      </c>
      <c r="F289" s="487" t="s">
        <v>483</v>
      </c>
      <c r="H289" s="488">
        <v>2</v>
      </c>
      <c r="I289" s="489"/>
      <c r="L289" s="484"/>
      <c r="M289" s="490"/>
      <c r="T289" s="491"/>
      <c r="AT289" s="486" t="s">
        <v>176</v>
      </c>
      <c r="AU289" s="486" t="s">
        <v>90</v>
      </c>
      <c r="AV289" s="483" t="s">
        <v>90</v>
      </c>
      <c r="AW289" s="483" t="s">
        <v>39</v>
      </c>
      <c r="AX289" s="483" t="s">
        <v>81</v>
      </c>
      <c r="AY289" s="486" t="s">
        <v>165</v>
      </c>
    </row>
    <row r="290" spans="1:65" s="391" customFormat="1" ht="21.75" customHeight="1">
      <c r="A290" s="387"/>
      <c r="B290" s="388"/>
      <c r="C290" s="465" t="s">
        <v>489</v>
      </c>
      <c r="D290" s="465" t="s">
        <v>167</v>
      </c>
      <c r="E290" s="466" t="s">
        <v>485</v>
      </c>
      <c r="F290" s="467" t="s">
        <v>486</v>
      </c>
      <c r="G290" s="468" t="s">
        <v>232</v>
      </c>
      <c r="H290" s="469">
        <v>2</v>
      </c>
      <c r="I290" s="470"/>
      <c r="J290" s="471">
        <f>ROUND(I290*H290,2)</f>
        <v>0</v>
      </c>
      <c r="K290" s="467" t="s">
        <v>171</v>
      </c>
      <c r="L290" s="388"/>
      <c r="M290" s="472" t="s">
        <v>79</v>
      </c>
      <c r="N290" s="473" t="s">
        <v>51</v>
      </c>
      <c r="O290" s="387"/>
      <c r="P290" s="474">
        <f>O290*H290</f>
        <v>0</v>
      </c>
      <c r="Q290" s="474">
        <v>0</v>
      </c>
      <c r="R290" s="474">
        <f>Q290*H290</f>
        <v>0</v>
      </c>
      <c r="S290" s="474">
        <v>1.9460000000000002E-2</v>
      </c>
      <c r="T290" s="475">
        <f>S290*H290</f>
        <v>3.8920000000000003E-2</v>
      </c>
      <c r="U290" s="387"/>
      <c r="V290" s="387"/>
      <c r="W290" s="387"/>
      <c r="X290" s="387"/>
      <c r="Y290" s="387"/>
      <c r="Z290" s="387"/>
      <c r="AA290" s="387"/>
      <c r="AB290" s="387"/>
      <c r="AC290" s="387"/>
      <c r="AD290" s="387"/>
      <c r="AE290" s="387"/>
      <c r="AR290" s="476" t="s">
        <v>267</v>
      </c>
      <c r="AT290" s="476" t="s">
        <v>167</v>
      </c>
      <c r="AU290" s="476" t="s">
        <v>90</v>
      </c>
      <c r="AY290" s="378" t="s">
        <v>165</v>
      </c>
      <c r="BE290" s="477">
        <f>IF(N290="základní",J290,0)</f>
        <v>0</v>
      </c>
      <c r="BF290" s="477">
        <f>IF(N290="snížená",J290,0)</f>
        <v>0</v>
      </c>
      <c r="BG290" s="477">
        <f>IF(N290="zákl. přenesená",J290,0)</f>
        <v>0</v>
      </c>
      <c r="BH290" s="477">
        <f>IF(N290="sníž. přenesená",J290,0)</f>
        <v>0</v>
      </c>
      <c r="BI290" s="477">
        <f>IF(N290="nulová",J290,0)</f>
        <v>0</v>
      </c>
      <c r="BJ290" s="378" t="s">
        <v>88</v>
      </c>
      <c r="BK290" s="477">
        <f>ROUND(I290*H290,2)</f>
        <v>0</v>
      </c>
      <c r="BL290" s="378" t="s">
        <v>267</v>
      </c>
      <c r="BM290" s="476" t="s">
        <v>487</v>
      </c>
    </row>
    <row r="291" spans="1:65" s="391" customFormat="1">
      <c r="A291" s="387"/>
      <c r="B291" s="388"/>
      <c r="C291" s="387"/>
      <c r="D291" s="478" t="s">
        <v>174</v>
      </c>
      <c r="E291" s="387"/>
      <c r="F291" s="479" t="s">
        <v>488</v>
      </c>
      <c r="G291" s="387"/>
      <c r="H291" s="387"/>
      <c r="I291" s="480"/>
      <c r="J291" s="387"/>
      <c r="K291" s="387"/>
      <c r="L291" s="388"/>
      <c r="M291" s="481"/>
      <c r="O291" s="387"/>
      <c r="P291" s="387"/>
      <c r="Q291" s="387"/>
      <c r="R291" s="387"/>
      <c r="S291" s="387"/>
      <c r="T291" s="482"/>
      <c r="U291" s="387"/>
      <c r="V291" s="387"/>
      <c r="W291" s="387"/>
      <c r="X291" s="387"/>
      <c r="Y291" s="387"/>
      <c r="Z291" s="387"/>
      <c r="AA291" s="387"/>
      <c r="AB291" s="387"/>
      <c r="AC291" s="387"/>
      <c r="AD291" s="387"/>
      <c r="AE291" s="387"/>
      <c r="AT291" s="378" t="s">
        <v>174</v>
      </c>
      <c r="AU291" s="378" t="s">
        <v>90</v>
      </c>
    </row>
    <row r="292" spans="1:65" s="483" customFormat="1">
      <c r="B292" s="484"/>
      <c r="D292" s="485" t="s">
        <v>176</v>
      </c>
      <c r="E292" s="486" t="s">
        <v>79</v>
      </c>
      <c r="F292" s="487" t="s">
        <v>483</v>
      </c>
      <c r="H292" s="488">
        <v>2</v>
      </c>
      <c r="I292" s="489"/>
      <c r="L292" s="484"/>
      <c r="M292" s="490"/>
      <c r="T292" s="491"/>
      <c r="AT292" s="486" t="s">
        <v>176</v>
      </c>
      <c r="AU292" s="486" t="s">
        <v>90</v>
      </c>
      <c r="AV292" s="483" t="s">
        <v>90</v>
      </c>
      <c r="AW292" s="483" t="s">
        <v>39</v>
      </c>
      <c r="AX292" s="483" t="s">
        <v>81</v>
      </c>
      <c r="AY292" s="486" t="s">
        <v>165</v>
      </c>
    </row>
    <row r="293" spans="1:65" s="391" customFormat="1" ht="16.5" customHeight="1">
      <c r="A293" s="387"/>
      <c r="B293" s="388"/>
      <c r="C293" s="465" t="s">
        <v>495</v>
      </c>
      <c r="D293" s="465" t="s">
        <v>167</v>
      </c>
      <c r="E293" s="466" t="s">
        <v>490</v>
      </c>
      <c r="F293" s="467" t="s">
        <v>491</v>
      </c>
      <c r="G293" s="468" t="s">
        <v>232</v>
      </c>
      <c r="H293" s="469">
        <v>9</v>
      </c>
      <c r="I293" s="470"/>
      <c r="J293" s="471">
        <f>ROUND(I293*H293,2)</f>
        <v>0</v>
      </c>
      <c r="K293" s="467" t="s">
        <v>171</v>
      </c>
      <c r="L293" s="388"/>
      <c r="M293" s="472" t="s">
        <v>79</v>
      </c>
      <c r="N293" s="473" t="s">
        <v>51</v>
      </c>
      <c r="O293" s="387"/>
      <c r="P293" s="474">
        <f>O293*H293</f>
        <v>0</v>
      </c>
      <c r="Q293" s="474">
        <v>0</v>
      </c>
      <c r="R293" s="474">
        <f>Q293*H293</f>
        <v>0</v>
      </c>
      <c r="S293" s="474">
        <v>4.8999999999999998E-4</v>
      </c>
      <c r="T293" s="475">
        <f>S293*H293</f>
        <v>4.4099999999999999E-3</v>
      </c>
      <c r="U293" s="387"/>
      <c r="V293" s="387"/>
      <c r="W293" s="387"/>
      <c r="X293" s="387"/>
      <c r="Y293" s="387"/>
      <c r="Z293" s="387"/>
      <c r="AA293" s="387"/>
      <c r="AB293" s="387"/>
      <c r="AC293" s="387"/>
      <c r="AD293" s="387"/>
      <c r="AE293" s="387"/>
      <c r="AR293" s="476" t="s">
        <v>267</v>
      </c>
      <c r="AT293" s="476" t="s">
        <v>167</v>
      </c>
      <c r="AU293" s="476" t="s">
        <v>90</v>
      </c>
      <c r="AY293" s="378" t="s">
        <v>165</v>
      </c>
      <c r="BE293" s="477">
        <f>IF(N293="základní",J293,0)</f>
        <v>0</v>
      </c>
      <c r="BF293" s="477">
        <f>IF(N293="snížená",J293,0)</f>
        <v>0</v>
      </c>
      <c r="BG293" s="477">
        <f>IF(N293="zákl. přenesená",J293,0)</f>
        <v>0</v>
      </c>
      <c r="BH293" s="477">
        <f>IF(N293="sníž. přenesená",J293,0)</f>
        <v>0</v>
      </c>
      <c r="BI293" s="477">
        <f>IF(N293="nulová",J293,0)</f>
        <v>0</v>
      </c>
      <c r="BJ293" s="378" t="s">
        <v>88</v>
      </c>
      <c r="BK293" s="477">
        <f>ROUND(I293*H293,2)</f>
        <v>0</v>
      </c>
      <c r="BL293" s="378" t="s">
        <v>267</v>
      </c>
      <c r="BM293" s="476" t="s">
        <v>492</v>
      </c>
    </row>
    <row r="294" spans="1:65" s="391" customFormat="1">
      <c r="A294" s="387"/>
      <c r="B294" s="388"/>
      <c r="C294" s="387"/>
      <c r="D294" s="478" t="s">
        <v>174</v>
      </c>
      <c r="E294" s="387"/>
      <c r="F294" s="479" t="s">
        <v>493</v>
      </c>
      <c r="G294" s="387"/>
      <c r="H294" s="387"/>
      <c r="I294" s="480"/>
      <c r="J294" s="387"/>
      <c r="K294" s="387"/>
      <c r="L294" s="388"/>
      <c r="M294" s="481"/>
      <c r="O294" s="387"/>
      <c r="P294" s="387"/>
      <c r="Q294" s="387"/>
      <c r="R294" s="387"/>
      <c r="S294" s="387"/>
      <c r="T294" s="482"/>
      <c r="U294" s="387"/>
      <c r="V294" s="387"/>
      <c r="W294" s="387"/>
      <c r="X294" s="387"/>
      <c r="Y294" s="387"/>
      <c r="Z294" s="387"/>
      <c r="AA294" s="387"/>
      <c r="AB294" s="387"/>
      <c r="AC294" s="387"/>
      <c r="AD294" s="387"/>
      <c r="AE294" s="387"/>
      <c r="AT294" s="378" t="s">
        <v>174</v>
      </c>
      <c r="AU294" s="378" t="s">
        <v>90</v>
      </c>
    </row>
    <row r="295" spans="1:65" s="483" customFormat="1">
      <c r="B295" s="484"/>
      <c r="D295" s="485" t="s">
        <v>176</v>
      </c>
      <c r="E295" s="486" t="s">
        <v>79</v>
      </c>
      <c r="F295" s="487" t="s">
        <v>494</v>
      </c>
      <c r="H295" s="488">
        <v>9</v>
      </c>
      <c r="I295" s="489"/>
      <c r="L295" s="484"/>
      <c r="M295" s="490"/>
      <c r="T295" s="491"/>
      <c r="AT295" s="486" t="s">
        <v>176</v>
      </c>
      <c r="AU295" s="486" t="s">
        <v>90</v>
      </c>
      <c r="AV295" s="483" t="s">
        <v>90</v>
      </c>
      <c r="AW295" s="483" t="s">
        <v>39</v>
      </c>
      <c r="AX295" s="483" t="s">
        <v>81</v>
      </c>
      <c r="AY295" s="486" t="s">
        <v>165</v>
      </c>
    </row>
    <row r="296" spans="1:65" s="391" customFormat="1" ht="16.5" customHeight="1">
      <c r="A296" s="387"/>
      <c r="B296" s="388"/>
      <c r="C296" s="465" t="s">
        <v>500</v>
      </c>
      <c r="D296" s="465" t="s">
        <v>167</v>
      </c>
      <c r="E296" s="466" t="s">
        <v>496</v>
      </c>
      <c r="F296" s="467" t="s">
        <v>497</v>
      </c>
      <c r="G296" s="468" t="s">
        <v>232</v>
      </c>
      <c r="H296" s="469">
        <v>2</v>
      </c>
      <c r="I296" s="470"/>
      <c r="J296" s="471">
        <f>ROUND(I296*H296,2)</f>
        <v>0</v>
      </c>
      <c r="K296" s="467" t="s">
        <v>171</v>
      </c>
      <c r="L296" s="388"/>
      <c r="M296" s="472" t="s">
        <v>79</v>
      </c>
      <c r="N296" s="473" t="s">
        <v>51</v>
      </c>
      <c r="O296" s="387"/>
      <c r="P296" s="474">
        <f>O296*H296</f>
        <v>0</v>
      </c>
      <c r="Q296" s="474">
        <v>0</v>
      </c>
      <c r="R296" s="474">
        <f>Q296*H296</f>
        <v>0</v>
      </c>
      <c r="S296" s="474">
        <v>8.5999999999999998E-4</v>
      </c>
      <c r="T296" s="475">
        <f>S296*H296</f>
        <v>1.72E-3</v>
      </c>
      <c r="U296" s="387"/>
      <c r="V296" s="387"/>
      <c r="W296" s="387"/>
      <c r="X296" s="387"/>
      <c r="Y296" s="387"/>
      <c r="Z296" s="387"/>
      <c r="AA296" s="387"/>
      <c r="AB296" s="387"/>
      <c r="AC296" s="387"/>
      <c r="AD296" s="387"/>
      <c r="AE296" s="387"/>
      <c r="AR296" s="476" t="s">
        <v>267</v>
      </c>
      <c r="AT296" s="476" t="s">
        <v>167</v>
      </c>
      <c r="AU296" s="476" t="s">
        <v>90</v>
      </c>
      <c r="AY296" s="378" t="s">
        <v>165</v>
      </c>
      <c r="BE296" s="477">
        <f>IF(N296="základní",J296,0)</f>
        <v>0</v>
      </c>
      <c r="BF296" s="477">
        <f>IF(N296="snížená",J296,0)</f>
        <v>0</v>
      </c>
      <c r="BG296" s="477">
        <f>IF(N296="zákl. přenesená",J296,0)</f>
        <v>0</v>
      </c>
      <c r="BH296" s="477">
        <f>IF(N296="sníž. přenesená",J296,0)</f>
        <v>0</v>
      </c>
      <c r="BI296" s="477">
        <f>IF(N296="nulová",J296,0)</f>
        <v>0</v>
      </c>
      <c r="BJ296" s="378" t="s">
        <v>88</v>
      </c>
      <c r="BK296" s="477">
        <f>ROUND(I296*H296,2)</f>
        <v>0</v>
      </c>
      <c r="BL296" s="378" t="s">
        <v>267</v>
      </c>
      <c r="BM296" s="476" t="s">
        <v>498</v>
      </c>
    </row>
    <row r="297" spans="1:65" s="391" customFormat="1">
      <c r="A297" s="387"/>
      <c r="B297" s="388"/>
      <c r="C297" s="387"/>
      <c r="D297" s="478" t="s">
        <v>174</v>
      </c>
      <c r="E297" s="387"/>
      <c r="F297" s="479" t="s">
        <v>499</v>
      </c>
      <c r="G297" s="387"/>
      <c r="H297" s="387"/>
      <c r="I297" s="480"/>
      <c r="J297" s="387"/>
      <c r="K297" s="387"/>
      <c r="L297" s="388"/>
      <c r="M297" s="481"/>
      <c r="O297" s="387"/>
      <c r="P297" s="387"/>
      <c r="Q297" s="387"/>
      <c r="R297" s="387"/>
      <c r="S297" s="387"/>
      <c r="T297" s="482"/>
      <c r="U297" s="387"/>
      <c r="V297" s="387"/>
      <c r="W297" s="387"/>
      <c r="X297" s="387"/>
      <c r="Y297" s="387"/>
      <c r="Z297" s="387"/>
      <c r="AA297" s="387"/>
      <c r="AB297" s="387"/>
      <c r="AC297" s="387"/>
      <c r="AD297" s="387"/>
      <c r="AE297" s="387"/>
      <c r="AT297" s="378" t="s">
        <v>174</v>
      </c>
      <c r="AU297" s="378" t="s">
        <v>90</v>
      </c>
    </row>
    <row r="298" spans="1:65" s="483" customFormat="1">
      <c r="B298" s="484"/>
      <c r="D298" s="485" t="s">
        <v>176</v>
      </c>
      <c r="E298" s="486" t="s">
        <v>79</v>
      </c>
      <c r="F298" s="487" t="s">
        <v>483</v>
      </c>
      <c r="H298" s="488">
        <v>2</v>
      </c>
      <c r="I298" s="489"/>
      <c r="L298" s="484"/>
      <c r="M298" s="490"/>
      <c r="T298" s="491"/>
      <c r="AT298" s="486" t="s">
        <v>176</v>
      </c>
      <c r="AU298" s="486" t="s">
        <v>90</v>
      </c>
      <c r="AV298" s="483" t="s">
        <v>90</v>
      </c>
      <c r="AW298" s="483" t="s">
        <v>39</v>
      </c>
      <c r="AX298" s="483" t="s">
        <v>81</v>
      </c>
      <c r="AY298" s="486" t="s">
        <v>165</v>
      </c>
    </row>
    <row r="299" spans="1:65" s="391" customFormat="1" ht="49.15" customHeight="1">
      <c r="A299" s="387"/>
      <c r="B299" s="388"/>
      <c r="C299" s="465" t="s">
        <v>506</v>
      </c>
      <c r="D299" s="465" t="s">
        <v>167</v>
      </c>
      <c r="E299" s="466" t="s">
        <v>501</v>
      </c>
      <c r="F299" s="467" t="s">
        <v>502</v>
      </c>
      <c r="G299" s="468" t="s">
        <v>213</v>
      </c>
      <c r="H299" s="469">
        <v>14.5</v>
      </c>
      <c r="I299" s="470"/>
      <c r="J299" s="471">
        <f>ROUND(I299*H299,2)</f>
        <v>0</v>
      </c>
      <c r="K299" s="467" t="s">
        <v>171</v>
      </c>
      <c r="L299" s="388"/>
      <c r="M299" s="472" t="s">
        <v>79</v>
      </c>
      <c r="N299" s="473" t="s">
        <v>51</v>
      </c>
      <c r="O299" s="387"/>
      <c r="P299" s="474">
        <f>O299*H299</f>
        <v>0</v>
      </c>
      <c r="Q299" s="474">
        <v>0</v>
      </c>
      <c r="R299" s="474">
        <f>Q299*H299</f>
        <v>0</v>
      </c>
      <c r="S299" s="474">
        <v>3.1E-2</v>
      </c>
      <c r="T299" s="475">
        <f>S299*H299</f>
        <v>0.44950000000000001</v>
      </c>
      <c r="U299" s="387"/>
      <c r="V299" s="387"/>
      <c r="W299" s="387"/>
      <c r="X299" s="387"/>
      <c r="Y299" s="387"/>
      <c r="Z299" s="387"/>
      <c r="AA299" s="387"/>
      <c r="AB299" s="387"/>
      <c r="AC299" s="387"/>
      <c r="AD299" s="387"/>
      <c r="AE299" s="387"/>
      <c r="AR299" s="476" t="s">
        <v>267</v>
      </c>
      <c r="AT299" s="476" t="s">
        <v>167</v>
      </c>
      <c r="AU299" s="476" t="s">
        <v>90</v>
      </c>
      <c r="AY299" s="378" t="s">
        <v>165</v>
      </c>
      <c r="BE299" s="477">
        <f>IF(N299="základní",J299,0)</f>
        <v>0</v>
      </c>
      <c r="BF299" s="477">
        <f>IF(N299="snížená",J299,0)</f>
        <v>0</v>
      </c>
      <c r="BG299" s="477">
        <f>IF(N299="zákl. přenesená",J299,0)</f>
        <v>0</v>
      </c>
      <c r="BH299" s="477">
        <f>IF(N299="sníž. přenesená",J299,0)</f>
        <v>0</v>
      </c>
      <c r="BI299" s="477">
        <f>IF(N299="nulová",J299,0)</f>
        <v>0</v>
      </c>
      <c r="BJ299" s="378" t="s">
        <v>88</v>
      </c>
      <c r="BK299" s="477">
        <f>ROUND(I299*H299,2)</f>
        <v>0</v>
      </c>
      <c r="BL299" s="378" t="s">
        <v>267</v>
      </c>
      <c r="BM299" s="476" t="s">
        <v>503</v>
      </c>
    </row>
    <row r="300" spans="1:65" s="391" customFormat="1">
      <c r="A300" s="387"/>
      <c r="B300" s="388"/>
      <c r="C300" s="387"/>
      <c r="D300" s="478" t="s">
        <v>174</v>
      </c>
      <c r="E300" s="387"/>
      <c r="F300" s="479" t="s">
        <v>504</v>
      </c>
      <c r="G300" s="387"/>
      <c r="H300" s="387"/>
      <c r="I300" s="480"/>
      <c r="J300" s="387"/>
      <c r="K300" s="387"/>
      <c r="L300" s="388"/>
      <c r="M300" s="481"/>
      <c r="O300" s="387"/>
      <c r="P300" s="387"/>
      <c r="Q300" s="387"/>
      <c r="R300" s="387"/>
      <c r="S300" s="387"/>
      <c r="T300" s="482"/>
      <c r="U300" s="387"/>
      <c r="V300" s="387"/>
      <c r="W300" s="387"/>
      <c r="X300" s="387"/>
      <c r="Y300" s="387"/>
      <c r="Z300" s="387"/>
      <c r="AA300" s="387"/>
      <c r="AB300" s="387"/>
      <c r="AC300" s="387"/>
      <c r="AD300" s="387"/>
      <c r="AE300" s="387"/>
      <c r="AT300" s="378" t="s">
        <v>174</v>
      </c>
      <c r="AU300" s="378" t="s">
        <v>90</v>
      </c>
    </row>
    <row r="301" spans="1:65" s="483" customFormat="1">
      <c r="B301" s="484"/>
      <c r="D301" s="485" t="s">
        <v>176</v>
      </c>
      <c r="E301" s="486" t="s">
        <v>79</v>
      </c>
      <c r="F301" s="487" t="s">
        <v>505</v>
      </c>
      <c r="H301" s="488">
        <v>14.5</v>
      </c>
      <c r="I301" s="489"/>
      <c r="L301" s="484"/>
      <c r="M301" s="490"/>
      <c r="T301" s="491"/>
      <c r="AT301" s="486" t="s">
        <v>176</v>
      </c>
      <c r="AU301" s="486" t="s">
        <v>90</v>
      </c>
      <c r="AV301" s="483" t="s">
        <v>90</v>
      </c>
      <c r="AW301" s="483" t="s">
        <v>39</v>
      </c>
      <c r="AX301" s="483" t="s">
        <v>81</v>
      </c>
      <c r="AY301" s="486" t="s">
        <v>165</v>
      </c>
    </row>
    <row r="302" spans="1:65" s="391" customFormat="1" ht="49.15" customHeight="1">
      <c r="A302" s="387"/>
      <c r="B302" s="388"/>
      <c r="C302" s="465" t="s">
        <v>512</v>
      </c>
      <c r="D302" s="465" t="s">
        <v>167</v>
      </c>
      <c r="E302" s="466" t="s">
        <v>507</v>
      </c>
      <c r="F302" s="467" t="s">
        <v>508</v>
      </c>
      <c r="G302" s="468" t="s">
        <v>213</v>
      </c>
      <c r="H302" s="469">
        <v>36.5</v>
      </c>
      <c r="I302" s="470"/>
      <c r="J302" s="471">
        <f>ROUND(I302*H302,2)</f>
        <v>0</v>
      </c>
      <c r="K302" s="467" t="s">
        <v>171</v>
      </c>
      <c r="L302" s="388"/>
      <c r="M302" s="472" t="s">
        <v>79</v>
      </c>
      <c r="N302" s="473" t="s">
        <v>51</v>
      </c>
      <c r="O302" s="387"/>
      <c r="P302" s="474">
        <f>O302*H302</f>
        <v>0</v>
      </c>
      <c r="Q302" s="474">
        <v>0</v>
      </c>
      <c r="R302" s="474">
        <f>Q302*H302</f>
        <v>0</v>
      </c>
      <c r="S302" s="474">
        <v>1.721E-2</v>
      </c>
      <c r="T302" s="475">
        <f>S302*H302</f>
        <v>0.62816499999999997</v>
      </c>
      <c r="U302" s="387"/>
      <c r="V302" s="387"/>
      <c r="W302" s="387"/>
      <c r="X302" s="387"/>
      <c r="Y302" s="387"/>
      <c r="Z302" s="387"/>
      <c r="AA302" s="387"/>
      <c r="AB302" s="387"/>
      <c r="AC302" s="387"/>
      <c r="AD302" s="387"/>
      <c r="AE302" s="387"/>
      <c r="AR302" s="476" t="s">
        <v>267</v>
      </c>
      <c r="AT302" s="476" t="s">
        <v>167</v>
      </c>
      <c r="AU302" s="476" t="s">
        <v>90</v>
      </c>
      <c r="AY302" s="378" t="s">
        <v>165</v>
      </c>
      <c r="BE302" s="477">
        <f>IF(N302="základní",J302,0)</f>
        <v>0</v>
      </c>
      <c r="BF302" s="477">
        <f>IF(N302="snížená",J302,0)</f>
        <v>0</v>
      </c>
      <c r="BG302" s="477">
        <f>IF(N302="zákl. přenesená",J302,0)</f>
        <v>0</v>
      </c>
      <c r="BH302" s="477">
        <f>IF(N302="sníž. přenesená",J302,0)</f>
        <v>0</v>
      </c>
      <c r="BI302" s="477">
        <f>IF(N302="nulová",J302,0)</f>
        <v>0</v>
      </c>
      <c r="BJ302" s="378" t="s">
        <v>88</v>
      </c>
      <c r="BK302" s="477">
        <f>ROUND(I302*H302,2)</f>
        <v>0</v>
      </c>
      <c r="BL302" s="378" t="s">
        <v>267</v>
      </c>
      <c r="BM302" s="476" t="s">
        <v>509</v>
      </c>
    </row>
    <row r="303" spans="1:65" s="391" customFormat="1">
      <c r="A303" s="387"/>
      <c r="B303" s="388"/>
      <c r="C303" s="387"/>
      <c r="D303" s="478" t="s">
        <v>174</v>
      </c>
      <c r="E303" s="387"/>
      <c r="F303" s="479" t="s">
        <v>510</v>
      </c>
      <c r="G303" s="387"/>
      <c r="H303" s="387"/>
      <c r="I303" s="480"/>
      <c r="J303" s="387"/>
      <c r="K303" s="387"/>
      <c r="L303" s="388"/>
      <c r="M303" s="481"/>
      <c r="O303" s="387"/>
      <c r="P303" s="387"/>
      <c r="Q303" s="387"/>
      <c r="R303" s="387"/>
      <c r="S303" s="387"/>
      <c r="T303" s="482"/>
      <c r="U303" s="387"/>
      <c r="V303" s="387"/>
      <c r="W303" s="387"/>
      <c r="X303" s="387"/>
      <c r="Y303" s="387"/>
      <c r="Z303" s="387"/>
      <c r="AA303" s="387"/>
      <c r="AB303" s="387"/>
      <c r="AC303" s="387"/>
      <c r="AD303" s="387"/>
      <c r="AE303" s="387"/>
      <c r="AT303" s="378" t="s">
        <v>174</v>
      </c>
      <c r="AU303" s="378" t="s">
        <v>90</v>
      </c>
    </row>
    <row r="304" spans="1:65" s="483" customFormat="1">
      <c r="B304" s="484"/>
      <c r="D304" s="485" t="s">
        <v>176</v>
      </c>
      <c r="E304" s="486" t="s">
        <v>79</v>
      </c>
      <c r="F304" s="487" t="s">
        <v>511</v>
      </c>
      <c r="H304" s="488">
        <v>36.5</v>
      </c>
      <c r="I304" s="489"/>
      <c r="L304" s="484"/>
      <c r="M304" s="490"/>
      <c r="T304" s="491"/>
      <c r="AT304" s="486" t="s">
        <v>176</v>
      </c>
      <c r="AU304" s="486" t="s">
        <v>90</v>
      </c>
      <c r="AV304" s="483" t="s">
        <v>90</v>
      </c>
      <c r="AW304" s="483" t="s">
        <v>39</v>
      </c>
      <c r="AX304" s="483" t="s">
        <v>81</v>
      </c>
      <c r="AY304" s="486" t="s">
        <v>165</v>
      </c>
    </row>
    <row r="305" spans="1:65" s="391" customFormat="1" ht="21.75" customHeight="1">
      <c r="A305" s="387"/>
      <c r="B305" s="388"/>
      <c r="C305" s="465" t="s">
        <v>518</v>
      </c>
      <c r="D305" s="465" t="s">
        <v>167</v>
      </c>
      <c r="E305" s="466" t="s">
        <v>513</v>
      </c>
      <c r="F305" s="467" t="s">
        <v>514</v>
      </c>
      <c r="G305" s="468" t="s">
        <v>340</v>
      </c>
      <c r="H305" s="469">
        <v>22.055</v>
      </c>
      <c r="I305" s="470"/>
      <c r="J305" s="471">
        <f>ROUND(I305*H305,2)</f>
        <v>0</v>
      </c>
      <c r="K305" s="467" t="s">
        <v>171</v>
      </c>
      <c r="L305" s="388"/>
      <c r="M305" s="472" t="s">
        <v>79</v>
      </c>
      <c r="N305" s="473" t="s">
        <v>51</v>
      </c>
      <c r="O305" s="387"/>
      <c r="P305" s="474">
        <f>O305*H305</f>
        <v>0</v>
      </c>
      <c r="Q305" s="474">
        <v>0</v>
      </c>
      <c r="R305" s="474">
        <f>Q305*H305</f>
        <v>0</v>
      </c>
      <c r="S305" s="474">
        <v>1.6999999999999999E-3</v>
      </c>
      <c r="T305" s="475">
        <f>S305*H305</f>
        <v>3.7493499999999999E-2</v>
      </c>
      <c r="U305" s="387"/>
      <c r="V305" s="387"/>
      <c r="W305" s="387"/>
      <c r="X305" s="387"/>
      <c r="Y305" s="387"/>
      <c r="Z305" s="387"/>
      <c r="AA305" s="387"/>
      <c r="AB305" s="387"/>
      <c r="AC305" s="387"/>
      <c r="AD305" s="387"/>
      <c r="AE305" s="387"/>
      <c r="AR305" s="476" t="s">
        <v>267</v>
      </c>
      <c r="AT305" s="476" t="s">
        <v>167</v>
      </c>
      <c r="AU305" s="476" t="s">
        <v>90</v>
      </c>
      <c r="AY305" s="378" t="s">
        <v>165</v>
      </c>
      <c r="BE305" s="477">
        <f>IF(N305="základní",J305,0)</f>
        <v>0</v>
      </c>
      <c r="BF305" s="477">
        <f>IF(N305="snížená",J305,0)</f>
        <v>0</v>
      </c>
      <c r="BG305" s="477">
        <f>IF(N305="zákl. přenesená",J305,0)</f>
        <v>0</v>
      </c>
      <c r="BH305" s="477">
        <f>IF(N305="sníž. přenesená",J305,0)</f>
        <v>0</v>
      </c>
      <c r="BI305" s="477">
        <f>IF(N305="nulová",J305,0)</f>
        <v>0</v>
      </c>
      <c r="BJ305" s="378" t="s">
        <v>88</v>
      </c>
      <c r="BK305" s="477">
        <f>ROUND(I305*H305,2)</f>
        <v>0</v>
      </c>
      <c r="BL305" s="378" t="s">
        <v>267</v>
      </c>
      <c r="BM305" s="476" t="s">
        <v>515</v>
      </c>
    </row>
    <row r="306" spans="1:65" s="391" customFormat="1">
      <c r="A306" s="387"/>
      <c r="B306" s="388"/>
      <c r="C306" s="387"/>
      <c r="D306" s="478" t="s">
        <v>174</v>
      </c>
      <c r="E306" s="387"/>
      <c r="F306" s="479" t="s">
        <v>516</v>
      </c>
      <c r="G306" s="387"/>
      <c r="H306" s="387"/>
      <c r="I306" s="480"/>
      <c r="J306" s="387"/>
      <c r="K306" s="387"/>
      <c r="L306" s="388"/>
      <c r="M306" s="481"/>
      <c r="O306" s="387"/>
      <c r="P306" s="387"/>
      <c r="Q306" s="387"/>
      <c r="R306" s="387"/>
      <c r="S306" s="387"/>
      <c r="T306" s="482"/>
      <c r="U306" s="387"/>
      <c r="V306" s="387"/>
      <c r="W306" s="387"/>
      <c r="X306" s="387"/>
      <c r="Y306" s="387"/>
      <c r="Z306" s="387"/>
      <c r="AA306" s="387"/>
      <c r="AB306" s="387"/>
      <c r="AC306" s="387"/>
      <c r="AD306" s="387"/>
      <c r="AE306" s="387"/>
      <c r="AT306" s="378" t="s">
        <v>174</v>
      </c>
      <c r="AU306" s="378" t="s">
        <v>90</v>
      </c>
    </row>
    <row r="307" spans="1:65" s="483" customFormat="1">
      <c r="B307" s="484"/>
      <c r="D307" s="485" t="s">
        <v>176</v>
      </c>
      <c r="E307" s="486" t="s">
        <v>79</v>
      </c>
      <c r="F307" s="487" t="s">
        <v>517</v>
      </c>
      <c r="H307" s="488">
        <v>22.055</v>
      </c>
      <c r="I307" s="489"/>
      <c r="L307" s="484"/>
      <c r="M307" s="490"/>
      <c r="T307" s="491"/>
      <c r="AT307" s="486" t="s">
        <v>176</v>
      </c>
      <c r="AU307" s="486" t="s">
        <v>90</v>
      </c>
      <c r="AV307" s="483" t="s">
        <v>90</v>
      </c>
      <c r="AW307" s="483" t="s">
        <v>39</v>
      </c>
      <c r="AX307" s="483" t="s">
        <v>81</v>
      </c>
      <c r="AY307" s="486" t="s">
        <v>165</v>
      </c>
    </row>
    <row r="308" spans="1:65" s="391" customFormat="1" ht="24.2" customHeight="1">
      <c r="A308" s="387"/>
      <c r="B308" s="388"/>
      <c r="C308" s="465" t="s">
        <v>524</v>
      </c>
      <c r="D308" s="465" t="s">
        <v>167</v>
      </c>
      <c r="E308" s="466" t="s">
        <v>519</v>
      </c>
      <c r="F308" s="467" t="s">
        <v>520</v>
      </c>
      <c r="G308" s="468" t="s">
        <v>340</v>
      </c>
      <c r="H308" s="469">
        <v>12.45</v>
      </c>
      <c r="I308" s="470"/>
      <c r="J308" s="471">
        <f>ROUND(I308*H308,2)</f>
        <v>0</v>
      </c>
      <c r="K308" s="467" t="s">
        <v>171</v>
      </c>
      <c r="L308" s="388"/>
      <c r="M308" s="472" t="s">
        <v>79</v>
      </c>
      <c r="N308" s="473" t="s">
        <v>51</v>
      </c>
      <c r="O308" s="387"/>
      <c r="P308" s="474">
        <f>O308*H308</f>
        <v>0</v>
      </c>
      <c r="Q308" s="474">
        <v>0</v>
      </c>
      <c r="R308" s="474">
        <f>Q308*H308</f>
        <v>0</v>
      </c>
      <c r="S308" s="474">
        <v>1.7700000000000001E-3</v>
      </c>
      <c r="T308" s="475">
        <f>S308*H308</f>
        <v>2.2036500000000001E-2</v>
      </c>
      <c r="U308" s="387"/>
      <c r="V308" s="387"/>
      <c r="W308" s="387"/>
      <c r="X308" s="387"/>
      <c r="Y308" s="387"/>
      <c r="Z308" s="387"/>
      <c r="AA308" s="387"/>
      <c r="AB308" s="387"/>
      <c r="AC308" s="387"/>
      <c r="AD308" s="387"/>
      <c r="AE308" s="387"/>
      <c r="AR308" s="476" t="s">
        <v>267</v>
      </c>
      <c r="AT308" s="476" t="s">
        <v>167</v>
      </c>
      <c r="AU308" s="476" t="s">
        <v>90</v>
      </c>
      <c r="AY308" s="378" t="s">
        <v>165</v>
      </c>
      <c r="BE308" s="477">
        <f>IF(N308="základní",J308,0)</f>
        <v>0</v>
      </c>
      <c r="BF308" s="477">
        <f>IF(N308="snížená",J308,0)</f>
        <v>0</v>
      </c>
      <c r="BG308" s="477">
        <f>IF(N308="zákl. přenesená",J308,0)</f>
        <v>0</v>
      </c>
      <c r="BH308" s="477">
        <f>IF(N308="sníž. přenesená",J308,0)</f>
        <v>0</v>
      </c>
      <c r="BI308" s="477">
        <f>IF(N308="nulová",J308,0)</f>
        <v>0</v>
      </c>
      <c r="BJ308" s="378" t="s">
        <v>88</v>
      </c>
      <c r="BK308" s="477">
        <f>ROUND(I308*H308,2)</f>
        <v>0</v>
      </c>
      <c r="BL308" s="378" t="s">
        <v>267</v>
      </c>
      <c r="BM308" s="476" t="s">
        <v>521</v>
      </c>
    </row>
    <row r="309" spans="1:65" s="391" customFormat="1">
      <c r="A309" s="387"/>
      <c r="B309" s="388"/>
      <c r="C309" s="387"/>
      <c r="D309" s="478" t="s">
        <v>174</v>
      </c>
      <c r="E309" s="387"/>
      <c r="F309" s="479" t="s">
        <v>522</v>
      </c>
      <c r="G309" s="387"/>
      <c r="H309" s="387"/>
      <c r="I309" s="480"/>
      <c r="J309" s="387"/>
      <c r="K309" s="387"/>
      <c r="L309" s="388"/>
      <c r="M309" s="481"/>
      <c r="O309" s="387"/>
      <c r="P309" s="387"/>
      <c r="Q309" s="387"/>
      <c r="R309" s="387"/>
      <c r="S309" s="387"/>
      <c r="T309" s="482"/>
      <c r="U309" s="387"/>
      <c r="V309" s="387"/>
      <c r="W309" s="387"/>
      <c r="X309" s="387"/>
      <c r="Y309" s="387"/>
      <c r="Z309" s="387"/>
      <c r="AA309" s="387"/>
      <c r="AB309" s="387"/>
      <c r="AC309" s="387"/>
      <c r="AD309" s="387"/>
      <c r="AE309" s="387"/>
      <c r="AT309" s="378" t="s">
        <v>174</v>
      </c>
      <c r="AU309" s="378" t="s">
        <v>90</v>
      </c>
    </row>
    <row r="310" spans="1:65" s="483" customFormat="1">
      <c r="B310" s="484"/>
      <c r="D310" s="485" t="s">
        <v>176</v>
      </c>
      <c r="E310" s="486" t="s">
        <v>79</v>
      </c>
      <c r="F310" s="487" t="s">
        <v>523</v>
      </c>
      <c r="H310" s="488">
        <v>12.45</v>
      </c>
      <c r="I310" s="489"/>
      <c r="L310" s="484"/>
      <c r="M310" s="490"/>
      <c r="T310" s="491"/>
      <c r="AT310" s="486" t="s">
        <v>176</v>
      </c>
      <c r="AU310" s="486" t="s">
        <v>90</v>
      </c>
      <c r="AV310" s="483" t="s">
        <v>90</v>
      </c>
      <c r="AW310" s="483" t="s">
        <v>39</v>
      </c>
      <c r="AX310" s="483" t="s">
        <v>81</v>
      </c>
      <c r="AY310" s="486" t="s">
        <v>165</v>
      </c>
    </row>
    <row r="311" spans="1:65" s="391" customFormat="1" ht="24.2" customHeight="1">
      <c r="A311" s="387"/>
      <c r="B311" s="388"/>
      <c r="C311" s="465" t="s">
        <v>530</v>
      </c>
      <c r="D311" s="465" t="s">
        <v>167</v>
      </c>
      <c r="E311" s="466" t="s">
        <v>525</v>
      </c>
      <c r="F311" s="467" t="s">
        <v>526</v>
      </c>
      <c r="G311" s="468" t="s">
        <v>340</v>
      </c>
      <c r="H311" s="469">
        <v>12.9</v>
      </c>
      <c r="I311" s="470"/>
      <c r="J311" s="471">
        <f>ROUND(I311*H311,2)</f>
        <v>0</v>
      </c>
      <c r="K311" s="467" t="s">
        <v>171</v>
      </c>
      <c r="L311" s="388"/>
      <c r="M311" s="472" t="s">
        <v>79</v>
      </c>
      <c r="N311" s="473" t="s">
        <v>51</v>
      </c>
      <c r="O311" s="387"/>
      <c r="P311" s="474">
        <f>O311*H311</f>
        <v>0</v>
      </c>
      <c r="Q311" s="474">
        <v>0</v>
      </c>
      <c r="R311" s="474">
        <f>Q311*H311</f>
        <v>0</v>
      </c>
      <c r="S311" s="474">
        <v>1.67E-3</v>
      </c>
      <c r="T311" s="475">
        <f>S311*H311</f>
        <v>2.1543E-2</v>
      </c>
      <c r="U311" s="387"/>
      <c r="V311" s="387"/>
      <c r="W311" s="387"/>
      <c r="X311" s="387"/>
      <c r="Y311" s="387"/>
      <c r="Z311" s="387"/>
      <c r="AA311" s="387"/>
      <c r="AB311" s="387"/>
      <c r="AC311" s="387"/>
      <c r="AD311" s="387"/>
      <c r="AE311" s="387"/>
      <c r="AR311" s="476" t="s">
        <v>267</v>
      </c>
      <c r="AT311" s="476" t="s">
        <v>167</v>
      </c>
      <c r="AU311" s="476" t="s">
        <v>90</v>
      </c>
      <c r="AY311" s="378" t="s">
        <v>165</v>
      </c>
      <c r="BE311" s="477">
        <f>IF(N311="základní",J311,0)</f>
        <v>0</v>
      </c>
      <c r="BF311" s="477">
        <f>IF(N311="snížená",J311,0)</f>
        <v>0</v>
      </c>
      <c r="BG311" s="477">
        <f>IF(N311="zákl. přenesená",J311,0)</f>
        <v>0</v>
      </c>
      <c r="BH311" s="477">
        <f>IF(N311="sníž. přenesená",J311,0)</f>
        <v>0</v>
      </c>
      <c r="BI311" s="477">
        <f>IF(N311="nulová",J311,0)</f>
        <v>0</v>
      </c>
      <c r="BJ311" s="378" t="s">
        <v>88</v>
      </c>
      <c r="BK311" s="477">
        <f>ROUND(I311*H311,2)</f>
        <v>0</v>
      </c>
      <c r="BL311" s="378" t="s">
        <v>267</v>
      </c>
      <c r="BM311" s="476" t="s">
        <v>527</v>
      </c>
    </row>
    <row r="312" spans="1:65" s="391" customFormat="1">
      <c r="A312" s="387"/>
      <c r="B312" s="388"/>
      <c r="C312" s="387"/>
      <c r="D312" s="478" t="s">
        <v>174</v>
      </c>
      <c r="E312" s="387"/>
      <c r="F312" s="479" t="s">
        <v>528</v>
      </c>
      <c r="G312" s="387"/>
      <c r="H312" s="387"/>
      <c r="I312" s="480"/>
      <c r="J312" s="387"/>
      <c r="K312" s="387"/>
      <c r="L312" s="388"/>
      <c r="M312" s="481"/>
      <c r="O312" s="387"/>
      <c r="P312" s="387"/>
      <c r="Q312" s="387"/>
      <c r="R312" s="387"/>
      <c r="S312" s="387"/>
      <c r="T312" s="482"/>
      <c r="U312" s="387"/>
      <c r="V312" s="387"/>
      <c r="W312" s="387"/>
      <c r="X312" s="387"/>
      <c r="Y312" s="387"/>
      <c r="Z312" s="387"/>
      <c r="AA312" s="387"/>
      <c r="AB312" s="387"/>
      <c r="AC312" s="387"/>
      <c r="AD312" s="387"/>
      <c r="AE312" s="387"/>
      <c r="AT312" s="378" t="s">
        <v>174</v>
      </c>
      <c r="AU312" s="378" t="s">
        <v>90</v>
      </c>
    </row>
    <row r="313" spans="1:65" s="483" customFormat="1">
      <c r="B313" s="484"/>
      <c r="D313" s="485" t="s">
        <v>176</v>
      </c>
      <c r="E313" s="486" t="s">
        <v>79</v>
      </c>
      <c r="F313" s="487" t="s">
        <v>529</v>
      </c>
      <c r="H313" s="488">
        <v>12.9</v>
      </c>
      <c r="I313" s="489"/>
      <c r="L313" s="484"/>
      <c r="M313" s="490"/>
      <c r="T313" s="491"/>
      <c r="AT313" s="486" t="s">
        <v>176</v>
      </c>
      <c r="AU313" s="486" t="s">
        <v>90</v>
      </c>
      <c r="AV313" s="483" t="s">
        <v>90</v>
      </c>
      <c r="AW313" s="483" t="s">
        <v>39</v>
      </c>
      <c r="AX313" s="483" t="s">
        <v>81</v>
      </c>
      <c r="AY313" s="486" t="s">
        <v>165</v>
      </c>
    </row>
    <row r="314" spans="1:65" s="391" customFormat="1" ht="24.2" customHeight="1">
      <c r="A314" s="387"/>
      <c r="B314" s="388"/>
      <c r="C314" s="465" t="s">
        <v>535</v>
      </c>
      <c r="D314" s="465" t="s">
        <v>167</v>
      </c>
      <c r="E314" s="466" t="s">
        <v>531</v>
      </c>
      <c r="F314" s="467" t="s">
        <v>532</v>
      </c>
      <c r="G314" s="468" t="s">
        <v>340</v>
      </c>
      <c r="H314" s="469">
        <v>12.45</v>
      </c>
      <c r="I314" s="470"/>
      <c r="J314" s="471">
        <f>ROUND(I314*H314,2)</f>
        <v>0</v>
      </c>
      <c r="K314" s="467" t="s">
        <v>171</v>
      </c>
      <c r="L314" s="388"/>
      <c r="M314" s="472" t="s">
        <v>79</v>
      </c>
      <c r="N314" s="473" t="s">
        <v>51</v>
      </c>
      <c r="O314" s="387"/>
      <c r="P314" s="474">
        <f>O314*H314</f>
        <v>0</v>
      </c>
      <c r="Q314" s="474">
        <v>0</v>
      </c>
      <c r="R314" s="474">
        <f>Q314*H314</f>
        <v>0</v>
      </c>
      <c r="S314" s="474">
        <v>2.5999999999999999E-3</v>
      </c>
      <c r="T314" s="475">
        <f>S314*H314</f>
        <v>3.2369999999999996E-2</v>
      </c>
      <c r="U314" s="387"/>
      <c r="V314" s="387"/>
      <c r="W314" s="387"/>
      <c r="X314" s="387"/>
      <c r="Y314" s="387"/>
      <c r="Z314" s="387"/>
      <c r="AA314" s="387"/>
      <c r="AB314" s="387"/>
      <c r="AC314" s="387"/>
      <c r="AD314" s="387"/>
      <c r="AE314" s="387"/>
      <c r="AR314" s="476" t="s">
        <v>267</v>
      </c>
      <c r="AT314" s="476" t="s">
        <v>167</v>
      </c>
      <c r="AU314" s="476" t="s">
        <v>90</v>
      </c>
      <c r="AY314" s="378" t="s">
        <v>165</v>
      </c>
      <c r="BE314" s="477">
        <f>IF(N314="základní",J314,0)</f>
        <v>0</v>
      </c>
      <c r="BF314" s="477">
        <f>IF(N314="snížená",J314,0)</f>
        <v>0</v>
      </c>
      <c r="BG314" s="477">
        <f>IF(N314="zákl. přenesená",J314,0)</f>
        <v>0</v>
      </c>
      <c r="BH314" s="477">
        <f>IF(N314="sníž. přenesená",J314,0)</f>
        <v>0</v>
      </c>
      <c r="BI314" s="477">
        <f>IF(N314="nulová",J314,0)</f>
        <v>0</v>
      </c>
      <c r="BJ314" s="378" t="s">
        <v>88</v>
      </c>
      <c r="BK314" s="477">
        <f>ROUND(I314*H314,2)</f>
        <v>0</v>
      </c>
      <c r="BL314" s="378" t="s">
        <v>267</v>
      </c>
      <c r="BM314" s="476" t="s">
        <v>533</v>
      </c>
    </row>
    <row r="315" spans="1:65" s="391" customFormat="1">
      <c r="A315" s="387"/>
      <c r="B315" s="388"/>
      <c r="C315" s="387"/>
      <c r="D315" s="478" t="s">
        <v>174</v>
      </c>
      <c r="E315" s="387"/>
      <c r="F315" s="479" t="s">
        <v>534</v>
      </c>
      <c r="G315" s="387"/>
      <c r="H315" s="387"/>
      <c r="I315" s="480"/>
      <c r="J315" s="387"/>
      <c r="K315" s="387"/>
      <c r="L315" s="388"/>
      <c r="M315" s="481"/>
      <c r="O315" s="387"/>
      <c r="P315" s="387"/>
      <c r="Q315" s="387"/>
      <c r="R315" s="387"/>
      <c r="S315" s="387"/>
      <c r="T315" s="482"/>
      <c r="U315" s="387"/>
      <c r="V315" s="387"/>
      <c r="W315" s="387"/>
      <c r="X315" s="387"/>
      <c r="Y315" s="387"/>
      <c r="Z315" s="387"/>
      <c r="AA315" s="387"/>
      <c r="AB315" s="387"/>
      <c r="AC315" s="387"/>
      <c r="AD315" s="387"/>
      <c r="AE315" s="387"/>
      <c r="AT315" s="378" t="s">
        <v>174</v>
      </c>
      <c r="AU315" s="378" t="s">
        <v>90</v>
      </c>
    </row>
    <row r="316" spans="1:65" s="483" customFormat="1">
      <c r="B316" s="484"/>
      <c r="D316" s="485" t="s">
        <v>176</v>
      </c>
      <c r="E316" s="486" t="s">
        <v>79</v>
      </c>
      <c r="F316" s="487" t="s">
        <v>523</v>
      </c>
      <c r="H316" s="488">
        <v>12.45</v>
      </c>
      <c r="I316" s="489"/>
      <c r="L316" s="484"/>
      <c r="M316" s="490"/>
      <c r="T316" s="491"/>
      <c r="AT316" s="486" t="s">
        <v>176</v>
      </c>
      <c r="AU316" s="486" t="s">
        <v>90</v>
      </c>
      <c r="AV316" s="483" t="s">
        <v>90</v>
      </c>
      <c r="AW316" s="483" t="s">
        <v>39</v>
      </c>
      <c r="AX316" s="483" t="s">
        <v>81</v>
      </c>
      <c r="AY316" s="486" t="s">
        <v>165</v>
      </c>
    </row>
    <row r="317" spans="1:65" s="391" customFormat="1" ht="16.5" customHeight="1">
      <c r="A317" s="387"/>
      <c r="B317" s="388"/>
      <c r="C317" s="465" t="s">
        <v>541</v>
      </c>
      <c r="D317" s="465" t="s">
        <v>167</v>
      </c>
      <c r="E317" s="466" t="s">
        <v>536</v>
      </c>
      <c r="F317" s="467" t="s">
        <v>537</v>
      </c>
      <c r="G317" s="468" t="s">
        <v>340</v>
      </c>
      <c r="H317" s="469">
        <v>6.5</v>
      </c>
      <c r="I317" s="470"/>
      <c r="J317" s="471">
        <f>ROUND(I317*H317,2)</f>
        <v>0</v>
      </c>
      <c r="K317" s="467" t="s">
        <v>171</v>
      </c>
      <c r="L317" s="388"/>
      <c r="M317" s="472" t="s">
        <v>79</v>
      </c>
      <c r="N317" s="473" t="s">
        <v>51</v>
      </c>
      <c r="O317" s="387"/>
      <c r="P317" s="474">
        <f>O317*H317</f>
        <v>0</v>
      </c>
      <c r="Q317" s="474">
        <v>0</v>
      </c>
      <c r="R317" s="474">
        <f>Q317*H317</f>
        <v>0</v>
      </c>
      <c r="S317" s="474">
        <v>3.9399999999999999E-3</v>
      </c>
      <c r="T317" s="475">
        <f>S317*H317</f>
        <v>2.5610000000000001E-2</v>
      </c>
      <c r="U317" s="387"/>
      <c r="V317" s="387"/>
      <c r="W317" s="387"/>
      <c r="X317" s="387"/>
      <c r="Y317" s="387"/>
      <c r="Z317" s="387"/>
      <c r="AA317" s="387"/>
      <c r="AB317" s="387"/>
      <c r="AC317" s="387"/>
      <c r="AD317" s="387"/>
      <c r="AE317" s="387"/>
      <c r="AR317" s="476" t="s">
        <v>267</v>
      </c>
      <c r="AT317" s="476" t="s">
        <v>167</v>
      </c>
      <c r="AU317" s="476" t="s">
        <v>90</v>
      </c>
      <c r="AY317" s="378" t="s">
        <v>165</v>
      </c>
      <c r="BE317" s="477">
        <f>IF(N317="základní",J317,0)</f>
        <v>0</v>
      </c>
      <c r="BF317" s="477">
        <f>IF(N317="snížená",J317,0)</f>
        <v>0</v>
      </c>
      <c r="BG317" s="477">
        <f>IF(N317="zákl. přenesená",J317,0)</f>
        <v>0</v>
      </c>
      <c r="BH317" s="477">
        <f>IF(N317="sníž. přenesená",J317,0)</f>
        <v>0</v>
      </c>
      <c r="BI317" s="477">
        <f>IF(N317="nulová",J317,0)</f>
        <v>0</v>
      </c>
      <c r="BJ317" s="378" t="s">
        <v>88</v>
      </c>
      <c r="BK317" s="477">
        <f>ROUND(I317*H317,2)</f>
        <v>0</v>
      </c>
      <c r="BL317" s="378" t="s">
        <v>267</v>
      </c>
      <c r="BM317" s="476" t="s">
        <v>538</v>
      </c>
    </row>
    <row r="318" spans="1:65" s="391" customFormat="1">
      <c r="A318" s="387"/>
      <c r="B318" s="388"/>
      <c r="C318" s="387"/>
      <c r="D318" s="478" t="s">
        <v>174</v>
      </c>
      <c r="E318" s="387"/>
      <c r="F318" s="479" t="s">
        <v>539</v>
      </c>
      <c r="G318" s="387"/>
      <c r="H318" s="387"/>
      <c r="I318" s="480"/>
      <c r="J318" s="387"/>
      <c r="K318" s="387"/>
      <c r="L318" s="388"/>
      <c r="M318" s="481"/>
      <c r="O318" s="387"/>
      <c r="P318" s="387"/>
      <c r="Q318" s="387"/>
      <c r="R318" s="387"/>
      <c r="S318" s="387"/>
      <c r="T318" s="482"/>
      <c r="U318" s="387"/>
      <c r="V318" s="387"/>
      <c r="W318" s="387"/>
      <c r="X318" s="387"/>
      <c r="Y318" s="387"/>
      <c r="Z318" s="387"/>
      <c r="AA318" s="387"/>
      <c r="AB318" s="387"/>
      <c r="AC318" s="387"/>
      <c r="AD318" s="387"/>
      <c r="AE318" s="387"/>
      <c r="AT318" s="378" t="s">
        <v>174</v>
      </c>
      <c r="AU318" s="378" t="s">
        <v>90</v>
      </c>
    </row>
    <row r="319" spans="1:65" s="483" customFormat="1">
      <c r="B319" s="484"/>
      <c r="D319" s="485" t="s">
        <v>176</v>
      </c>
      <c r="E319" s="486" t="s">
        <v>79</v>
      </c>
      <c r="F319" s="487" t="s">
        <v>540</v>
      </c>
      <c r="H319" s="488">
        <v>6.5</v>
      </c>
      <c r="I319" s="489"/>
      <c r="L319" s="484"/>
      <c r="M319" s="490"/>
      <c r="T319" s="491"/>
      <c r="AT319" s="486" t="s">
        <v>176</v>
      </c>
      <c r="AU319" s="486" t="s">
        <v>90</v>
      </c>
      <c r="AV319" s="483" t="s">
        <v>90</v>
      </c>
      <c r="AW319" s="483" t="s">
        <v>39</v>
      </c>
      <c r="AX319" s="483" t="s">
        <v>81</v>
      </c>
      <c r="AY319" s="486" t="s">
        <v>165</v>
      </c>
    </row>
    <row r="320" spans="1:65" s="391" customFormat="1" ht="21.75" customHeight="1">
      <c r="A320" s="387"/>
      <c r="B320" s="388"/>
      <c r="C320" s="465" t="s">
        <v>547</v>
      </c>
      <c r="D320" s="465" t="s">
        <v>167</v>
      </c>
      <c r="E320" s="466" t="s">
        <v>542</v>
      </c>
      <c r="F320" s="467" t="s">
        <v>543</v>
      </c>
      <c r="G320" s="468" t="s">
        <v>213</v>
      </c>
      <c r="H320" s="469">
        <v>20.64</v>
      </c>
      <c r="I320" s="470"/>
      <c r="J320" s="471">
        <f>ROUND(I320*H320,2)</f>
        <v>0</v>
      </c>
      <c r="K320" s="467" t="s">
        <v>171</v>
      </c>
      <c r="L320" s="388"/>
      <c r="M320" s="472" t="s">
        <v>79</v>
      </c>
      <c r="N320" s="473" t="s">
        <v>51</v>
      </c>
      <c r="O320" s="387"/>
      <c r="P320" s="474">
        <f>O320*H320</f>
        <v>0</v>
      </c>
      <c r="Q320" s="474">
        <v>0</v>
      </c>
      <c r="R320" s="474">
        <f>Q320*H320</f>
        <v>0</v>
      </c>
      <c r="S320" s="474">
        <v>0</v>
      </c>
      <c r="T320" s="475">
        <f>S320*H320</f>
        <v>0</v>
      </c>
      <c r="U320" s="387"/>
      <c r="V320" s="387"/>
      <c r="W320" s="387"/>
      <c r="X320" s="387"/>
      <c r="Y320" s="387"/>
      <c r="Z320" s="387"/>
      <c r="AA320" s="387"/>
      <c r="AB320" s="387"/>
      <c r="AC320" s="387"/>
      <c r="AD320" s="387"/>
      <c r="AE320" s="387"/>
      <c r="AR320" s="476" t="s">
        <v>267</v>
      </c>
      <c r="AT320" s="476" t="s">
        <v>167</v>
      </c>
      <c r="AU320" s="476" t="s">
        <v>90</v>
      </c>
      <c r="AY320" s="378" t="s">
        <v>165</v>
      </c>
      <c r="BE320" s="477">
        <f>IF(N320="základní",J320,0)</f>
        <v>0</v>
      </c>
      <c r="BF320" s="477">
        <f>IF(N320="snížená",J320,0)</f>
        <v>0</v>
      </c>
      <c r="BG320" s="477">
        <f>IF(N320="zákl. přenesená",J320,0)</f>
        <v>0</v>
      </c>
      <c r="BH320" s="477">
        <f>IF(N320="sníž. přenesená",J320,0)</f>
        <v>0</v>
      </c>
      <c r="BI320" s="477">
        <f>IF(N320="nulová",J320,0)</f>
        <v>0</v>
      </c>
      <c r="BJ320" s="378" t="s">
        <v>88</v>
      </c>
      <c r="BK320" s="477">
        <f>ROUND(I320*H320,2)</f>
        <v>0</v>
      </c>
      <c r="BL320" s="378" t="s">
        <v>267</v>
      </c>
      <c r="BM320" s="476" t="s">
        <v>544</v>
      </c>
    </row>
    <row r="321" spans="1:65" s="391" customFormat="1">
      <c r="A321" s="387"/>
      <c r="B321" s="388"/>
      <c r="C321" s="387"/>
      <c r="D321" s="478" t="s">
        <v>174</v>
      </c>
      <c r="E321" s="387"/>
      <c r="F321" s="479" t="s">
        <v>545</v>
      </c>
      <c r="G321" s="387"/>
      <c r="H321" s="387"/>
      <c r="I321" s="480"/>
      <c r="J321" s="387"/>
      <c r="K321" s="387"/>
      <c r="L321" s="388"/>
      <c r="M321" s="481"/>
      <c r="O321" s="387"/>
      <c r="P321" s="387"/>
      <c r="Q321" s="387"/>
      <c r="R321" s="387"/>
      <c r="S321" s="387"/>
      <c r="T321" s="482"/>
      <c r="U321" s="387"/>
      <c r="V321" s="387"/>
      <c r="W321" s="387"/>
      <c r="X321" s="387"/>
      <c r="Y321" s="387"/>
      <c r="Z321" s="387"/>
      <c r="AA321" s="387"/>
      <c r="AB321" s="387"/>
      <c r="AC321" s="387"/>
      <c r="AD321" s="387"/>
      <c r="AE321" s="387"/>
      <c r="AT321" s="378" t="s">
        <v>174</v>
      </c>
      <c r="AU321" s="378" t="s">
        <v>90</v>
      </c>
    </row>
    <row r="322" spans="1:65" s="483" customFormat="1">
      <c r="B322" s="484"/>
      <c r="D322" s="485" t="s">
        <v>176</v>
      </c>
      <c r="E322" s="486" t="s">
        <v>79</v>
      </c>
      <c r="F322" s="487" t="s">
        <v>546</v>
      </c>
      <c r="H322" s="488">
        <v>20.64</v>
      </c>
      <c r="I322" s="489"/>
      <c r="L322" s="484"/>
      <c r="M322" s="490"/>
      <c r="T322" s="491"/>
      <c r="AT322" s="486" t="s">
        <v>176</v>
      </c>
      <c r="AU322" s="486" t="s">
        <v>90</v>
      </c>
      <c r="AV322" s="483" t="s">
        <v>90</v>
      </c>
      <c r="AW322" s="483" t="s">
        <v>39</v>
      </c>
      <c r="AX322" s="483" t="s">
        <v>81</v>
      </c>
      <c r="AY322" s="486" t="s">
        <v>165</v>
      </c>
    </row>
    <row r="323" spans="1:65" s="391" customFormat="1" ht="21.75" customHeight="1">
      <c r="A323" s="387"/>
      <c r="B323" s="388"/>
      <c r="C323" s="465" t="s">
        <v>554</v>
      </c>
      <c r="D323" s="465" t="s">
        <v>167</v>
      </c>
      <c r="E323" s="466" t="s">
        <v>548</v>
      </c>
      <c r="F323" s="467" t="s">
        <v>549</v>
      </c>
      <c r="G323" s="468" t="s">
        <v>213</v>
      </c>
      <c r="H323" s="469">
        <v>12.577999999999999</v>
      </c>
      <c r="I323" s="470"/>
      <c r="J323" s="471">
        <f>ROUND(I323*H323,2)</f>
        <v>0</v>
      </c>
      <c r="K323" s="467" t="s">
        <v>171</v>
      </c>
      <c r="L323" s="388"/>
      <c r="M323" s="472" t="s">
        <v>79</v>
      </c>
      <c r="N323" s="473" t="s">
        <v>51</v>
      </c>
      <c r="O323" s="387"/>
      <c r="P323" s="474">
        <f>O323*H323</f>
        <v>0</v>
      </c>
      <c r="Q323" s="474">
        <v>0</v>
      </c>
      <c r="R323" s="474">
        <f>Q323*H323</f>
        <v>0</v>
      </c>
      <c r="S323" s="474">
        <v>0.01</v>
      </c>
      <c r="T323" s="475">
        <f>S323*H323</f>
        <v>0.12578</v>
      </c>
      <c r="U323" s="387"/>
      <c r="V323" s="387"/>
      <c r="W323" s="387"/>
      <c r="X323" s="387"/>
      <c r="Y323" s="387"/>
      <c r="Z323" s="387"/>
      <c r="AA323" s="387"/>
      <c r="AB323" s="387"/>
      <c r="AC323" s="387"/>
      <c r="AD323" s="387"/>
      <c r="AE323" s="387"/>
      <c r="AR323" s="476" t="s">
        <v>267</v>
      </c>
      <c r="AT323" s="476" t="s">
        <v>167</v>
      </c>
      <c r="AU323" s="476" t="s">
        <v>90</v>
      </c>
      <c r="AY323" s="378" t="s">
        <v>165</v>
      </c>
      <c r="BE323" s="477">
        <f>IF(N323="základní",J323,0)</f>
        <v>0</v>
      </c>
      <c r="BF323" s="477">
        <f>IF(N323="snížená",J323,0)</f>
        <v>0</v>
      </c>
      <c r="BG323" s="477">
        <f>IF(N323="zákl. přenesená",J323,0)</f>
        <v>0</v>
      </c>
      <c r="BH323" s="477">
        <f>IF(N323="sníž. přenesená",J323,0)</f>
        <v>0</v>
      </c>
      <c r="BI323" s="477">
        <f>IF(N323="nulová",J323,0)</f>
        <v>0</v>
      </c>
      <c r="BJ323" s="378" t="s">
        <v>88</v>
      </c>
      <c r="BK323" s="477">
        <f>ROUND(I323*H323,2)</f>
        <v>0</v>
      </c>
      <c r="BL323" s="378" t="s">
        <v>267</v>
      </c>
      <c r="BM323" s="476" t="s">
        <v>550</v>
      </c>
    </row>
    <row r="324" spans="1:65" s="391" customFormat="1">
      <c r="A324" s="387"/>
      <c r="B324" s="388"/>
      <c r="C324" s="387"/>
      <c r="D324" s="478" t="s">
        <v>174</v>
      </c>
      <c r="E324" s="387"/>
      <c r="F324" s="479" t="s">
        <v>551</v>
      </c>
      <c r="G324" s="387"/>
      <c r="H324" s="387"/>
      <c r="I324" s="480"/>
      <c r="J324" s="387"/>
      <c r="K324" s="387"/>
      <c r="L324" s="388"/>
      <c r="M324" s="481"/>
      <c r="O324" s="387"/>
      <c r="P324" s="387"/>
      <c r="Q324" s="387"/>
      <c r="R324" s="387"/>
      <c r="S324" s="387"/>
      <c r="T324" s="482"/>
      <c r="U324" s="387"/>
      <c r="V324" s="387"/>
      <c r="W324" s="387"/>
      <c r="X324" s="387"/>
      <c r="Y324" s="387"/>
      <c r="Z324" s="387"/>
      <c r="AA324" s="387"/>
      <c r="AB324" s="387"/>
      <c r="AC324" s="387"/>
      <c r="AD324" s="387"/>
      <c r="AE324" s="387"/>
      <c r="AT324" s="378" t="s">
        <v>174</v>
      </c>
      <c r="AU324" s="378" t="s">
        <v>90</v>
      </c>
    </row>
    <row r="325" spans="1:65" s="452" customFormat="1" ht="22.9" customHeight="1">
      <c r="B325" s="453"/>
      <c r="D325" s="454" t="s">
        <v>80</v>
      </c>
      <c r="E325" s="463" t="s">
        <v>552</v>
      </c>
      <c r="F325" s="463" t="s">
        <v>553</v>
      </c>
      <c r="I325" s="456"/>
      <c r="J325" s="464">
        <f>BK325</f>
        <v>0</v>
      </c>
      <c r="L325" s="453"/>
      <c r="M325" s="458"/>
      <c r="P325" s="459">
        <f>SUM(P326:P349)</f>
        <v>0</v>
      </c>
      <c r="R325" s="459">
        <f>SUM(R326:R349)</f>
        <v>0</v>
      </c>
      <c r="T325" s="460">
        <f>SUM(T326:T349)</f>
        <v>0</v>
      </c>
      <c r="AR325" s="454" t="s">
        <v>88</v>
      </c>
      <c r="AT325" s="461" t="s">
        <v>80</v>
      </c>
      <c r="AU325" s="461" t="s">
        <v>88</v>
      </c>
      <c r="AY325" s="454" t="s">
        <v>165</v>
      </c>
      <c r="BK325" s="462">
        <f>SUM(BK326:BK349)</f>
        <v>0</v>
      </c>
    </row>
    <row r="326" spans="1:65" s="391" customFormat="1" ht="37.9" customHeight="1">
      <c r="A326" s="387"/>
      <c r="B326" s="388"/>
      <c r="C326" s="465" t="s">
        <v>559</v>
      </c>
      <c r="D326" s="465" t="s">
        <v>167</v>
      </c>
      <c r="E326" s="466" t="s">
        <v>555</v>
      </c>
      <c r="F326" s="467" t="s">
        <v>556</v>
      </c>
      <c r="G326" s="468" t="s">
        <v>190</v>
      </c>
      <c r="H326" s="469">
        <v>34.401000000000003</v>
      </c>
      <c r="I326" s="470"/>
      <c r="J326" s="471">
        <f>ROUND(I326*H326,2)</f>
        <v>0</v>
      </c>
      <c r="K326" s="467" t="s">
        <v>171</v>
      </c>
      <c r="L326" s="388"/>
      <c r="M326" s="472" t="s">
        <v>79</v>
      </c>
      <c r="N326" s="473" t="s">
        <v>51</v>
      </c>
      <c r="O326" s="387"/>
      <c r="P326" s="474">
        <f>O326*H326</f>
        <v>0</v>
      </c>
      <c r="Q326" s="474">
        <v>0</v>
      </c>
      <c r="R326" s="474">
        <f>Q326*H326</f>
        <v>0</v>
      </c>
      <c r="S326" s="474">
        <v>0</v>
      </c>
      <c r="T326" s="475">
        <f>S326*H326</f>
        <v>0</v>
      </c>
      <c r="U326" s="387"/>
      <c r="V326" s="387"/>
      <c r="W326" s="387"/>
      <c r="X326" s="387"/>
      <c r="Y326" s="387"/>
      <c r="Z326" s="387"/>
      <c r="AA326" s="387"/>
      <c r="AB326" s="387"/>
      <c r="AC326" s="387"/>
      <c r="AD326" s="387"/>
      <c r="AE326" s="387"/>
      <c r="AR326" s="476" t="s">
        <v>172</v>
      </c>
      <c r="AT326" s="476" t="s">
        <v>167</v>
      </c>
      <c r="AU326" s="476" t="s">
        <v>90</v>
      </c>
      <c r="AY326" s="378" t="s">
        <v>165</v>
      </c>
      <c r="BE326" s="477">
        <f>IF(N326="základní",J326,0)</f>
        <v>0</v>
      </c>
      <c r="BF326" s="477">
        <f>IF(N326="snížená",J326,0)</f>
        <v>0</v>
      </c>
      <c r="BG326" s="477">
        <f>IF(N326="zákl. přenesená",J326,0)</f>
        <v>0</v>
      </c>
      <c r="BH326" s="477">
        <f>IF(N326="sníž. přenesená",J326,0)</f>
        <v>0</v>
      </c>
      <c r="BI326" s="477">
        <f>IF(N326="nulová",J326,0)</f>
        <v>0</v>
      </c>
      <c r="BJ326" s="378" t="s">
        <v>88</v>
      </c>
      <c r="BK326" s="477">
        <f>ROUND(I326*H326,2)</f>
        <v>0</v>
      </c>
      <c r="BL326" s="378" t="s">
        <v>172</v>
      </c>
      <c r="BM326" s="476" t="s">
        <v>557</v>
      </c>
    </row>
    <row r="327" spans="1:65" s="391" customFormat="1">
      <c r="A327" s="387"/>
      <c r="B327" s="388"/>
      <c r="C327" s="387"/>
      <c r="D327" s="478" t="s">
        <v>174</v>
      </c>
      <c r="E327" s="387"/>
      <c r="F327" s="479" t="s">
        <v>558</v>
      </c>
      <c r="G327" s="387"/>
      <c r="H327" s="387"/>
      <c r="I327" s="480"/>
      <c r="J327" s="387"/>
      <c r="K327" s="387"/>
      <c r="L327" s="388"/>
      <c r="M327" s="481"/>
      <c r="O327" s="387"/>
      <c r="P327" s="387"/>
      <c r="Q327" s="387"/>
      <c r="R327" s="387"/>
      <c r="S327" s="387"/>
      <c r="T327" s="482"/>
      <c r="U327" s="387"/>
      <c r="V327" s="387"/>
      <c r="W327" s="387"/>
      <c r="X327" s="387"/>
      <c r="Y327" s="387"/>
      <c r="Z327" s="387"/>
      <c r="AA327" s="387"/>
      <c r="AB327" s="387"/>
      <c r="AC327" s="387"/>
      <c r="AD327" s="387"/>
      <c r="AE327" s="387"/>
      <c r="AT327" s="378" t="s">
        <v>174</v>
      </c>
      <c r="AU327" s="378" t="s">
        <v>90</v>
      </c>
    </row>
    <row r="328" spans="1:65" s="391" customFormat="1" ht="33" customHeight="1">
      <c r="A328" s="387"/>
      <c r="B328" s="388"/>
      <c r="C328" s="465" t="s">
        <v>564</v>
      </c>
      <c r="D328" s="465" t="s">
        <v>167</v>
      </c>
      <c r="E328" s="466" t="s">
        <v>560</v>
      </c>
      <c r="F328" s="467" t="s">
        <v>561</v>
      </c>
      <c r="G328" s="468" t="s">
        <v>190</v>
      </c>
      <c r="H328" s="469">
        <v>34.401000000000003</v>
      </c>
      <c r="I328" s="470"/>
      <c r="J328" s="471">
        <f>ROUND(I328*H328,2)</f>
        <v>0</v>
      </c>
      <c r="K328" s="467" t="s">
        <v>171</v>
      </c>
      <c r="L328" s="388"/>
      <c r="M328" s="472" t="s">
        <v>79</v>
      </c>
      <c r="N328" s="473" t="s">
        <v>51</v>
      </c>
      <c r="O328" s="387"/>
      <c r="P328" s="474">
        <f>O328*H328</f>
        <v>0</v>
      </c>
      <c r="Q328" s="474">
        <v>0</v>
      </c>
      <c r="R328" s="474">
        <f>Q328*H328</f>
        <v>0</v>
      </c>
      <c r="S328" s="474">
        <v>0</v>
      </c>
      <c r="T328" s="475">
        <f>S328*H328</f>
        <v>0</v>
      </c>
      <c r="U328" s="387"/>
      <c r="V328" s="387"/>
      <c r="W328" s="387"/>
      <c r="X328" s="387"/>
      <c r="Y328" s="387"/>
      <c r="Z328" s="387"/>
      <c r="AA328" s="387"/>
      <c r="AB328" s="387"/>
      <c r="AC328" s="387"/>
      <c r="AD328" s="387"/>
      <c r="AE328" s="387"/>
      <c r="AR328" s="476" t="s">
        <v>172</v>
      </c>
      <c r="AT328" s="476" t="s">
        <v>167</v>
      </c>
      <c r="AU328" s="476" t="s">
        <v>90</v>
      </c>
      <c r="AY328" s="378" t="s">
        <v>165</v>
      </c>
      <c r="BE328" s="477">
        <f>IF(N328="základní",J328,0)</f>
        <v>0</v>
      </c>
      <c r="BF328" s="477">
        <f>IF(N328="snížená",J328,0)</f>
        <v>0</v>
      </c>
      <c r="BG328" s="477">
        <f>IF(N328="zákl. přenesená",J328,0)</f>
        <v>0</v>
      </c>
      <c r="BH328" s="477">
        <f>IF(N328="sníž. přenesená",J328,0)</f>
        <v>0</v>
      </c>
      <c r="BI328" s="477">
        <f>IF(N328="nulová",J328,0)</f>
        <v>0</v>
      </c>
      <c r="BJ328" s="378" t="s">
        <v>88</v>
      </c>
      <c r="BK328" s="477">
        <f>ROUND(I328*H328,2)</f>
        <v>0</v>
      </c>
      <c r="BL328" s="378" t="s">
        <v>172</v>
      </c>
      <c r="BM328" s="476" t="s">
        <v>562</v>
      </c>
    </row>
    <row r="329" spans="1:65" s="391" customFormat="1">
      <c r="A329" s="387"/>
      <c r="B329" s="388"/>
      <c r="C329" s="387"/>
      <c r="D329" s="478" t="s">
        <v>174</v>
      </c>
      <c r="E329" s="387"/>
      <c r="F329" s="479" t="s">
        <v>563</v>
      </c>
      <c r="G329" s="387"/>
      <c r="H329" s="387"/>
      <c r="I329" s="480"/>
      <c r="J329" s="387"/>
      <c r="K329" s="387"/>
      <c r="L329" s="388"/>
      <c r="M329" s="481"/>
      <c r="O329" s="387"/>
      <c r="P329" s="387"/>
      <c r="Q329" s="387"/>
      <c r="R329" s="387"/>
      <c r="S329" s="387"/>
      <c r="T329" s="482"/>
      <c r="U329" s="387"/>
      <c r="V329" s="387"/>
      <c r="W329" s="387"/>
      <c r="X329" s="387"/>
      <c r="Y329" s="387"/>
      <c r="Z329" s="387"/>
      <c r="AA329" s="387"/>
      <c r="AB329" s="387"/>
      <c r="AC329" s="387"/>
      <c r="AD329" s="387"/>
      <c r="AE329" s="387"/>
      <c r="AT329" s="378" t="s">
        <v>174</v>
      </c>
      <c r="AU329" s="378" t="s">
        <v>90</v>
      </c>
    </row>
    <row r="330" spans="1:65" s="391" customFormat="1" ht="44.25" customHeight="1">
      <c r="A330" s="387"/>
      <c r="B330" s="388"/>
      <c r="C330" s="465" t="s">
        <v>572</v>
      </c>
      <c r="D330" s="465" t="s">
        <v>167</v>
      </c>
      <c r="E330" s="466" t="s">
        <v>565</v>
      </c>
      <c r="F330" s="467" t="s">
        <v>566</v>
      </c>
      <c r="G330" s="468" t="s">
        <v>190</v>
      </c>
      <c r="H330" s="469">
        <v>172.005</v>
      </c>
      <c r="I330" s="470"/>
      <c r="J330" s="471">
        <f>ROUND(I330*H330,2)</f>
        <v>0</v>
      </c>
      <c r="K330" s="467" t="s">
        <v>171</v>
      </c>
      <c r="L330" s="388"/>
      <c r="M330" s="472" t="s">
        <v>79</v>
      </c>
      <c r="N330" s="473" t="s">
        <v>51</v>
      </c>
      <c r="O330" s="387"/>
      <c r="P330" s="474">
        <f>O330*H330</f>
        <v>0</v>
      </c>
      <c r="Q330" s="474">
        <v>0</v>
      </c>
      <c r="R330" s="474">
        <f>Q330*H330</f>
        <v>0</v>
      </c>
      <c r="S330" s="474">
        <v>0</v>
      </c>
      <c r="T330" s="475">
        <f>S330*H330</f>
        <v>0</v>
      </c>
      <c r="U330" s="387"/>
      <c r="V330" s="387"/>
      <c r="W330" s="387"/>
      <c r="X330" s="387"/>
      <c r="Y330" s="387"/>
      <c r="Z330" s="387"/>
      <c r="AA330" s="387"/>
      <c r="AB330" s="387"/>
      <c r="AC330" s="387"/>
      <c r="AD330" s="387"/>
      <c r="AE330" s="387"/>
      <c r="AR330" s="476" t="s">
        <v>172</v>
      </c>
      <c r="AT330" s="476" t="s">
        <v>167</v>
      </c>
      <c r="AU330" s="476" t="s">
        <v>90</v>
      </c>
      <c r="AY330" s="378" t="s">
        <v>165</v>
      </c>
      <c r="BE330" s="477">
        <f>IF(N330="základní",J330,0)</f>
        <v>0</v>
      </c>
      <c r="BF330" s="477">
        <f>IF(N330="snížená",J330,0)</f>
        <v>0</v>
      </c>
      <c r="BG330" s="477">
        <f>IF(N330="zákl. přenesená",J330,0)</f>
        <v>0</v>
      </c>
      <c r="BH330" s="477">
        <f>IF(N330="sníž. přenesená",J330,0)</f>
        <v>0</v>
      </c>
      <c r="BI330" s="477">
        <f>IF(N330="nulová",J330,0)</f>
        <v>0</v>
      </c>
      <c r="BJ330" s="378" t="s">
        <v>88</v>
      </c>
      <c r="BK330" s="477">
        <f>ROUND(I330*H330,2)</f>
        <v>0</v>
      </c>
      <c r="BL330" s="378" t="s">
        <v>172</v>
      </c>
      <c r="BM330" s="476" t="s">
        <v>567</v>
      </c>
    </row>
    <row r="331" spans="1:65" s="391" customFormat="1">
      <c r="A331" s="387"/>
      <c r="B331" s="388"/>
      <c r="C331" s="387"/>
      <c r="D331" s="478" t="s">
        <v>174</v>
      </c>
      <c r="E331" s="387"/>
      <c r="F331" s="479" t="s">
        <v>568</v>
      </c>
      <c r="G331" s="387"/>
      <c r="H331" s="387"/>
      <c r="I331" s="480"/>
      <c r="J331" s="387"/>
      <c r="K331" s="387"/>
      <c r="L331" s="388"/>
      <c r="M331" s="481"/>
      <c r="O331" s="387"/>
      <c r="P331" s="387"/>
      <c r="Q331" s="387"/>
      <c r="R331" s="387"/>
      <c r="S331" s="387"/>
      <c r="T331" s="482"/>
      <c r="U331" s="387"/>
      <c r="V331" s="387"/>
      <c r="W331" s="387"/>
      <c r="X331" s="387"/>
      <c r="Y331" s="387"/>
      <c r="Z331" s="387"/>
      <c r="AA331" s="387"/>
      <c r="AB331" s="387"/>
      <c r="AC331" s="387"/>
      <c r="AD331" s="387"/>
      <c r="AE331" s="387"/>
      <c r="AT331" s="378" t="s">
        <v>174</v>
      </c>
      <c r="AU331" s="378" t="s">
        <v>90</v>
      </c>
    </row>
    <row r="332" spans="1:65" s="391" customFormat="1" ht="19.5">
      <c r="A332" s="387"/>
      <c r="B332" s="388"/>
      <c r="C332" s="387"/>
      <c r="D332" s="485" t="s">
        <v>569</v>
      </c>
      <c r="E332" s="387"/>
      <c r="F332" s="502" t="s">
        <v>570</v>
      </c>
      <c r="G332" s="387"/>
      <c r="H332" s="387"/>
      <c r="I332" s="480"/>
      <c r="J332" s="387"/>
      <c r="K332" s="387"/>
      <c r="L332" s="388"/>
      <c r="M332" s="481"/>
      <c r="O332" s="387"/>
      <c r="P332" s="387"/>
      <c r="Q332" s="387"/>
      <c r="R332" s="387"/>
      <c r="S332" s="387"/>
      <c r="T332" s="482"/>
      <c r="U332" s="387"/>
      <c r="V332" s="387"/>
      <c r="W332" s="387"/>
      <c r="X332" s="387"/>
      <c r="Y332" s="387"/>
      <c r="Z332" s="387"/>
      <c r="AA332" s="387"/>
      <c r="AB332" s="387"/>
      <c r="AC332" s="387"/>
      <c r="AD332" s="387"/>
      <c r="AE332" s="387"/>
      <c r="AT332" s="378" t="s">
        <v>569</v>
      </c>
      <c r="AU332" s="378" t="s">
        <v>90</v>
      </c>
    </row>
    <row r="333" spans="1:65" s="483" customFormat="1">
      <c r="B333" s="484"/>
      <c r="D333" s="485" t="s">
        <v>176</v>
      </c>
      <c r="F333" s="487" t="s">
        <v>571</v>
      </c>
      <c r="H333" s="488">
        <v>172.005</v>
      </c>
      <c r="I333" s="489"/>
      <c r="L333" s="484"/>
      <c r="M333" s="490"/>
      <c r="T333" s="491"/>
      <c r="AT333" s="486" t="s">
        <v>176</v>
      </c>
      <c r="AU333" s="486" t="s">
        <v>90</v>
      </c>
      <c r="AV333" s="483" t="s">
        <v>90</v>
      </c>
      <c r="AW333" s="483" t="s">
        <v>4</v>
      </c>
      <c r="AX333" s="483" t="s">
        <v>88</v>
      </c>
      <c r="AY333" s="486" t="s">
        <v>165</v>
      </c>
    </row>
    <row r="334" spans="1:65" s="391" customFormat="1" ht="44.25" customHeight="1">
      <c r="A334" s="387"/>
      <c r="B334" s="388"/>
      <c r="C334" s="465" t="s">
        <v>577</v>
      </c>
      <c r="D334" s="465" t="s">
        <v>167</v>
      </c>
      <c r="E334" s="466" t="s">
        <v>573</v>
      </c>
      <c r="F334" s="467" t="s">
        <v>574</v>
      </c>
      <c r="G334" s="468" t="s">
        <v>190</v>
      </c>
      <c r="H334" s="469">
        <v>1.2390000000000001</v>
      </c>
      <c r="I334" s="470"/>
      <c r="J334" s="471">
        <f>ROUND(I334*H334,2)</f>
        <v>0</v>
      </c>
      <c r="K334" s="467" t="s">
        <v>171</v>
      </c>
      <c r="L334" s="388"/>
      <c r="M334" s="472" t="s">
        <v>79</v>
      </c>
      <c r="N334" s="473" t="s">
        <v>51</v>
      </c>
      <c r="O334" s="387"/>
      <c r="P334" s="474">
        <f>O334*H334</f>
        <v>0</v>
      </c>
      <c r="Q334" s="474">
        <v>0</v>
      </c>
      <c r="R334" s="474">
        <f>Q334*H334</f>
        <v>0</v>
      </c>
      <c r="S334" s="474">
        <v>0</v>
      </c>
      <c r="T334" s="475">
        <f>S334*H334</f>
        <v>0</v>
      </c>
      <c r="U334" s="387"/>
      <c r="V334" s="387"/>
      <c r="W334" s="387"/>
      <c r="X334" s="387"/>
      <c r="Y334" s="387"/>
      <c r="Z334" s="387"/>
      <c r="AA334" s="387"/>
      <c r="AB334" s="387"/>
      <c r="AC334" s="387"/>
      <c r="AD334" s="387"/>
      <c r="AE334" s="387"/>
      <c r="AR334" s="476" t="s">
        <v>172</v>
      </c>
      <c r="AT334" s="476" t="s">
        <v>167</v>
      </c>
      <c r="AU334" s="476" t="s">
        <v>90</v>
      </c>
      <c r="AY334" s="378" t="s">
        <v>165</v>
      </c>
      <c r="BE334" s="477">
        <f>IF(N334="základní",J334,0)</f>
        <v>0</v>
      </c>
      <c r="BF334" s="477">
        <f>IF(N334="snížená",J334,0)</f>
        <v>0</v>
      </c>
      <c r="BG334" s="477">
        <f>IF(N334="zákl. přenesená",J334,0)</f>
        <v>0</v>
      </c>
      <c r="BH334" s="477">
        <f>IF(N334="sníž. přenesená",J334,0)</f>
        <v>0</v>
      </c>
      <c r="BI334" s="477">
        <f>IF(N334="nulová",J334,0)</f>
        <v>0</v>
      </c>
      <c r="BJ334" s="378" t="s">
        <v>88</v>
      </c>
      <c r="BK334" s="477">
        <f>ROUND(I334*H334,2)</f>
        <v>0</v>
      </c>
      <c r="BL334" s="378" t="s">
        <v>172</v>
      </c>
      <c r="BM334" s="476" t="s">
        <v>575</v>
      </c>
    </row>
    <row r="335" spans="1:65" s="391" customFormat="1">
      <c r="A335" s="387"/>
      <c r="B335" s="388"/>
      <c r="C335" s="387"/>
      <c r="D335" s="478" t="s">
        <v>174</v>
      </c>
      <c r="E335" s="387"/>
      <c r="F335" s="479" t="s">
        <v>576</v>
      </c>
      <c r="G335" s="387"/>
      <c r="H335" s="387"/>
      <c r="I335" s="480"/>
      <c r="J335" s="387"/>
      <c r="K335" s="387"/>
      <c r="L335" s="388"/>
      <c r="M335" s="481"/>
      <c r="O335" s="387"/>
      <c r="P335" s="387"/>
      <c r="Q335" s="387"/>
      <c r="R335" s="387"/>
      <c r="S335" s="387"/>
      <c r="T335" s="482"/>
      <c r="U335" s="387"/>
      <c r="V335" s="387"/>
      <c r="W335" s="387"/>
      <c r="X335" s="387"/>
      <c r="Y335" s="387"/>
      <c r="Z335" s="387"/>
      <c r="AA335" s="387"/>
      <c r="AB335" s="387"/>
      <c r="AC335" s="387"/>
      <c r="AD335" s="387"/>
      <c r="AE335" s="387"/>
      <c r="AT335" s="378" t="s">
        <v>174</v>
      </c>
      <c r="AU335" s="378" t="s">
        <v>90</v>
      </c>
    </row>
    <row r="336" spans="1:65" s="391" customFormat="1" ht="44.25" customHeight="1">
      <c r="A336" s="387"/>
      <c r="B336" s="388"/>
      <c r="C336" s="465" t="s">
        <v>582</v>
      </c>
      <c r="D336" s="465" t="s">
        <v>167</v>
      </c>
      <c r="E336" s="466" t="s">
        <v>578</v>
      </c>
      <c r="F336" s="467" t="s">
        <v>579</v>
      </c>
      <c r="G336" s="468" t="s">
        <v>190</v>
      </c>
      <c r="H336" s="469">
        <v>18.437000000000001</v>
      </c>
      <c r="I336" s="470"/>
      <c r="J336" s="471">
        <f>ROUND(I336*H336,2)</f>
        <v>0</v>
      </c>
      <c r="K336" s="467" t="s">
        <v>171</v>
      </c>
      <c r="L336" s="388"/>
      <c r="M336" s="472" t="s">
        <v>79</v>
      </c>
      <c r="N336" s="473" t="s">
        <v>51</v>
      </c>
      <c r="O336" s="387"/>
      <c r="P336" s="474">
        <f>O336*H336</f>
        <v>0</v>
      </c>
      <c r="Q336" s="474">
        <v>0</v>
      </c>
      <c r="R336" s="474">
        <f>Q336*H336</f>
        <v>0</v>
      </c>
      <c r="S336" s="474">
        <v>0</v>
      </c>
      <c r="T336" s="475">
        <f>S336*H336</f>
        <v>0</v>
      </c>
      <c r="U336" s="387"/>
      <c r="V336" s="387"/>
      <c r="W336" s="387"/>
      <c r="X336" s="387"/>
      <c r="Y336" s="387"/>
      <c r="Z336" s="387"/>
      <c r="AA336" s="387"/>
      <c r="AB336" s="387"/>
      <c r="AC336" s="387"/>
      <c r="AD336" s="387"/>
      <c r="AE336" s="387"/>
      <c r="AR336" s="476" t="s">
        <v>172</v>
      </c>
      <c r="AT336" s="476" t="s">
        <v>167</v>
      </c>
      <c r="AU336" s="476" t="s">
        <v>90</v>
      </c>
      <c r="AY336" s="378" t="s">
        <v>165</v>
      </c>
      <c r="BE336" s="477">
        <f>IF(N336="základní",J336,0)</f>
        <v>0</v>
      </c>
      <c r="BF336" s="477">
        <f>IF(N336="snížená",J336,0)</f>
        <v>0</v>
      </c>
      <c r="BG336" s="477">
        <f>IF(N336="zákl. přenesená",J336,0)</f>
        <v>0</v>
      </c>
      <c r="BH336" s="477">
        <f>IF(N336="sníž. přenesená",J336,0)</f>
        <v>0</v>
      </c>
      <c r="BI336" s="477">
        <f>IF(N336="nulová",J336,0)</f>
        <v>0</v>
      </c>
      <c r="BJ336" s="378" t="s">
        <v>88</v>
      </c>
      <c r="BK336" s="477">
        <f>ROUND(I336*H336,2)</f>
        <v>0</v>
      </c>
      <c r="BL336" s="378" t="s">
        <v>172</v>
      </c>
      <c r="BM336" s="476" t="s">
        <v>580</v>
      </c>
    </row>
    <row r="337" spans="1:65" s="391" customFormat="1">
      <c r="A337" s="387"/>
      <c r="B337" s="388"/>
      <c r="C337" s="387"/>
      <c r="D337" s="478" t="s">
        <v>174</v>
      </c>
      <c r="E337" s="387"/>
      <c r="F337" s="479" t="s">
        <v>581</v>
      </c>
      <c r="G337" s="387"/>
      <c r="H337" s="387"/>
      <c r="I337" s="480"/>
      <c r="J337" s="387"/>
      <c r="K337" s="387"/>
      <c r="L337" s="388"/>
      <c r="M337" s="481"/>
      <c r="O337" s="387"/>
      <c r="P337" s="387"/>
      <c r="Q337" s="387"/>
      <c r="R337" s="387"/>
      <c r="S337" s="387"/>
      <c r="T337" s="482"/>
      <c r="U337" s="387"/>
      <c r="V337" s="387"/>
      <c r="W337" s="387"/>
      <c r="X337" s="387"/>
      <c r="Y337" s="387"/>
      <c r="Z337" s="387"/>
      <c r="AA337" s="387"/>
      <c r="AB337" s="387"/>
      <c r="AC337" s="387"/>
      <c r="AD337" s="387"/>
      <c r="AE337" s="387"/>
      <c r="AT337" s="378" t="s">
        <v>174</v>
      </c>
      <c r="AU337" s="378" t="s">
        <v>90</v>
      </c>
    </row>
    <row r="338" spans="1:65" s="391" customFormat="1" ht="44.25" customHeight="1">
      <c r="A338" s="387"/>
      <c r="B338" s="388"/>
      <c r="C338" s="465" t="s">
        <v>587</v>
      </c>
      <c r="D338" s="465" t="s">
        <v>167</v>
      </c>
      <c r="E338" s="466" t="s">
        <v>583</v>
      </c>
      <c r="F338" s="467" t="s">
        <v>584</v>
      </c>
      <c r="G338" s="468" t="s">
        <v>190</v>
      </c>
      <c r="H338" s="469">
        <v>5.8</v>
      </c>
      <c r="I338" s="470"/>
      <c r="J338" s="471">
        <f>ROUND(I338*H338,2)</f>
        <v>0</v>
      </c>
      <c r="K338" s="467" t="s">
        <v>171</v>
      </c>
      <c r="L338" s="388"/>
      <c r="M338" s="472" t="s">
        <v>79</v>
      </c>
      <c r="N338" s="473" t="s">
        <v>51</v>
      </c>
      <c r="O338" s="387"/>
      <c r="P338" s="474">
        <f>O338*H338</f>
        <v>0</v>
      </c>
      <c r="Q338" s="474">
        <v>0</v>
      </c>
      <c r="R338" s="474">
        <f>Q338*H338</f>
        <v>0</v>
      </c>
      <c r="S338" s="474">
        <v>0</v>
      </c>
      <c r="T338" s="475">
        <f>S338*H338</f>
        <v>0</v>
      </c>
      <c r="U338" s="387"/>
      <c r="V338" s="387"/>
      <c r="W338" s="387"/>
      <c r="X338" s="387"/>
      <c r="Y338" s="387"/>
      <c r="Z338" s="387"/>
      <c r="AA338" s="387"/>
      <c r="AB338" s="387"/>
      <c r="AC338" s="387"/>
      <c r="AD338" s="387"/>
      <c r="AE338" s="387"/>
      <c r="AR338" s="476" t="s">
        <v>172</v>
      </c>
      <c r="AT338" s="476" t="s">
        <v>167</v>
      </c>
      <c r="AU338" s="476" t="s">
        <v>90</v>
      </c>
      <c r="AY338" s="378" t="s">
        <v>165</v>
      </c>
      <c r="BE338" s="477">
        <f>IF(N338="základní",J338,0)</f>
        <v>0</v>
      </c>
      <c r="BF338" s="477">
        <f>IF(N338="snížená",J338,0)</f>
        <v>0</v>
      </c>
      <c r="BG338" s="477">
        <f>IF(N338="zákl. přenesená",J338,0)</f>
        <v>0</v>
      </c>
      <c r="BH338" s="477">
        <f>IF(N338="sníž. přenesená",J338,0)</f>
        <v>0</v>
      </c>
      <c r="BI338" s="477">
        <f>IF(N338="nulová",J338,0)</f>
        <v>0</v>
      </c>
      <c r="BJ338" s="378" t="s">
        <v>88</v>
      </c>
      <c r="BK338" s="477">
        <f>ROUND(I338*H338,2)</f>
        <v>0</v>
      </c>
      <c r="BL338" s="378" t="s">
        <v>172</v>
      </c>
      <c r="BM338" s="476" t="s">
        <v>585</v>
      </c>
    </row>
    <row r="339" spans="1:65" s="391" customFormat="1">
      <c r="A339" s="387"/>
      <c r="B339" s="388"/>
      <c r="C339" s="387"/>
      <c r="D339" s="478" t="s">
        <v>174</v>
      </c>
      <c r="E339" s="387"/>
      <c r="F339" s="479" t="s">
        <v>586</v>
      </c>
      <c r="G339" s="387"/>
      <c r="H339" s="387"/>
      <c r="I339" s="480"/>
      <c r="J339" s="387"/>
      <c r="K339" s="387"/>
      <c r="L339" s="388"/>
      <c r="M339" s="481"/>
      <c r="O339" s="387"/>
      <c r="P339" s="387"/>
      <c r="Q339" s="387"/>
      <c r="R339" s="387"/>
      <c r="S339" s="387"/>
      <c r="T339" s="482"/>
      <c r="U339" s="387"/>
      <c r="V339" s="387"/>
      <c r="W339" s="387"/>
      <c r="X339" s="387"/>
      <c r="Y339" s="387"/>
      <c r="Z339" s="387"/>
      <c r="AA339" s="387"/>
      <c r="AB339" s="387"/>
      <c r="AC339" s="387"/>
      <c r="AD339" s="387"/>
      <c r="AE339" s="387"/>
      <c r="AT339" s="378" t="s">
        <v>174</v>
      </c>
      <c r="AU339" s="378" t="s">
        <v>90</v>
      </c>
    </row>
    <row r="340" spans="1:65" s="391" customFormat="1" ht="44.25" customHeight="1">
      <c r="A340" s="387"/>
      <c r="B340" s="388"/>
      <c r="C340" s="465" t="s">
        <v>592</v>
      </c>
      <c r="D340" s="465" t="s">
        <v>167</v>
      </c>
      <c r="E340" s="466" t="s">
        <v>588</v>
      </c>
      <c r="F340" s="467" t="s">
        <v>589</v>
      </c>
      <c r="G340" s="468" t="s">
        <v>190</v>
      </c>
      <c r="H340" s="469">
        <v>6.2649999999999997</v>
      </c>
      <c r="I340" s="470"/>
      <c r="J340" s="471">
        <f>ROUND(I340*H340,2)</f>
        <v>0</v>
      </c>
      <c r="K340" s="467" t="s">
        <v>171</v>
      </c>
      <c r="L340" s="388"/>
      <c r="M340" s="472" t="s">
        <v>79</v>
      </c>
      <c r="N340" s="473" t="s">
        <v>51</v>
      </c>
      <c r="O340" s="387"/>
      <c r="P340" s="474">
        <f>O340*H340</f>
        <v>0</v>
      </c>
      <c r="Q340" s="474">
        <v>0</v>
      </c>
      <c r="R340" s="474">
        <f>Q340*H340</f>
        <v>0</v>
      </c>
      <c r="S340" s="474">
        <v>0</v>
      </c>
      <c r="T340" s="475">
        <f>S340*H340</f>
        <v>0</v>
      </c>
      <c r="U340" s="387"/>
      <c r="V340" s="387"/>
      <c r="W340" s="387"/>
      <c r="X340" s="387"/>
      <c r="Y340" s="387"/>
      <c r="Z340" s="387"/>
      <c r="AA340" s="387"/>
      <c r="AB340" s="387"/>
      <c r="AC340" s="387"/>
      <c r="AD340" s="387"/>
      <c r="AE340" s="387"/>
      <c r="AR340" s="476" t="s">
        <v>172</v>
      </c>
      <c r="AT340" s="476" t="s">
        <v>167</v>
      </c>
      <c r="AU340" s="476" t="s">
        <v>90</v>
      </c>
      <c r="AY340" s="378" t="s">
        <v>165</v>
      </c>
      <c r="BE340" s="477">
        <f>IF(N340="základní",J340,0)</f>
        <v>0</v>
      </c>
      <c r="BF340" s="477">
        <f>IF(N340="snížená",J340,0)</f>
        <v>0</v>
      </c>
      <c r="BG340" s="477">
        <f>IF(N340="zákl. přenesená",J340,0)</f>
        <v>0</v>
      </c>
      <c r="BH340" s="477">
        <f>IF(N340="sníž. přenesená",J340,0)</f>
        <v>0</v>
      </c>
      <c r="BI340" s="477">
        <f>IF(N340="nulová",J340,0)</f>
        <v>0</v>
      </c>
      <c r="BJ340" s="378" t="s">
        <v>88</v>
      </c>
      <c r="BK340" s="477">
        <f>ROUND(I340*H340,2)</f>
        <v>0</v>
      </c>
      <c r="BL340" s="378" t="s">
        <v>172</v>
      </c>
      <c r="BM340" s="476" t="s">
        <v>590</v>
      </c>
    </row>
    <row r="341" spans="1:65" s="391" customFormat="1">
      <c r="A341" s="387"/>
      <c r="B341" s="388"/>
      <c r="C341" s="387"/>
      <c r="D341" s="478" t="s">
        <v>174</v>
      </c>
      <c r="E341" s="387"/>
      <c r="F341" s="479" t="s">
        <v>591</v>
      </c>
      <c r="G341" s="387"/>
      <c r="H341" s="387"/>
      <c r="I341" s="480"/>
      <c r="J341" s="387"/>
      <c r="K341" s="387"/>
      <c r="L341" s="388"/>
      <c r="M341" s="481"/>
      <c r="O341" s="387"/>
      <c r="P341" s="387"/>
      <c r="Q341" s="387"/>
      <c r="R341" s="387"/>
      <c r="S341" s="387"/>
      <c r="T341" s="482"/>
      <c r="U341" s="387"/>
      <c r="V341" s="387"/>
      <c r="W341" s="387"/>
      <c r="X341" s="387"/>
      <c r="Y341" s="387"/>
      <c r="Z341" s="387"/>
      <c r="AA341" s="387"/>
      <c r="AB341" s="387"/>
      <c r="AC341" s="387"/>
      <c r="AD341" s="387"/>
      <c r="AE341" s="387"/>
      <c r="AT341" s="378" t="s">
        <v>174</v>
      </c>
      <c r="AU341" s="378" t="s">
        <v>90</v>
      </c>
    </row>
    <row r="342" spans="1:65" s="391" customFormat="1" ht="37.9" customHeight="1">
      <c r="A342" s="387"/>
      <c r="B342" s="388"/>
      <c r="C342" s="465" t="s">
        <v>597</v>
      </c>
      <c r="D342" s="465" t="s">
        <v>167</v>
      </c>
      <c r="E342" s="466" t="s">
        <v>593</v>
      </c>
      <c r="F342" s="467" t="s">
        <v>594</v>
      </c>
      <c r="G342" s="468" t="s">
        <v>190</v>
      </c>
      <c r="H342" s="469">
        <v>0.126</v>
      </c>
      <c r="I342" s="470"/>
      <c r="J342" s="471">
        <f>ROUND(I342*H342,2)</f>
        <v>0</v>
      </c>
      <c r="K342" s="467" t="s">
        <v>171</v>
      </c>
      <c r="L342" s="388"/>
      <c r="M342" s="472" t="s">
        <v>79</v>
      </c>
      <c r="N342" s="473" t="s">
        <v>51</v>
      </c>
      <c r="O342" s="387"/>
      <c r="P342" s="474">
        <f>O342*H342</f>
        <v>0</v>
      </c>
      <c r="Q342" s="474">
        <v>0</v>
      </c>
      <c r="R342" s="474">
        <f>Q342*H342</f>
        <v>0</v>
      </c>
      <c r="S342" s="474">
        <v>0</v>
      </c>
      <c r="T342" s="475">
        <f>S342*H342</f>
        <v>0</v>
      </c>
      <c r="U342" s="387"/>
      <c r="V342" s="387"/>
      <c r="W342" s="387"/>
      <c r="X342" s="387"/>
      <c r="Y342" s="387"/>
      <c r="Z342" s="387"/>
      <c r="AA342" s="387"/>
      <c r="AB342" s="387"/>
      <c r="AC342" s="387"/>
      <c r="AD342" s="387"/>
      <c r="AE342" s="387"/>
      <c r="AR342" s="476" t="s">
        <v>172</v>
      </c>
      <c r="AT342" s="476" t="s">
        <v>167</v>
      </c>
      <c r="AU342" s="476" t="s">
        <v>90</v>
      </c>
      <c r="AY342" s="378" t="s">
        <v>165</v>
      </c>
      <c r="BE342" s="477">
        <f>IF(N342="základní",J342,0)</f>
        <v>0</v>
      </c>
      <c r="BF342" s="477">
        <f>IF(N342="snížená",J342,0)</f>
        <v>0</v>
      </c>
      <c r="BG342" s="477">
        <f>IF(N342="zákl. přenesená",J342,0)</f>
        <v>0</v>
      </c>
      <c r="BH342" s="477">
        <f>IF(N342="sníž. přenesená",J342,0)</f>
        <v>0</v>
      </c>
      <c r="BI342" s="477">
        <f>IF(N342="nulová",J342,0)</f>
        <v>0</v>
      </c>
      <c r="BJ342" s="378" t="s">
        <v>88</v>
      </c>
      <c r="BK342" s="477">
        <f>ROUND(I342*H342,2)</f>
        <v>0</v>
      </c>
      <c r="BL342" s="378" t="s">
        <v>172</v>
      </c>
      <c r="BM342" s="476" t="s">
        <v>595</v>
      </c>
    </row>
    <row r="343" spans="1:65" s="391" customFormat="1">
      <c r="A343" s="387"/>
      <c r="B343" s="388"/>
      <c r="C343" s="387"/>
      <c r="D343" s="478" t="s">
        <v>174</v>
      </c>
      <c r="E343" s="387"/>
      <c r="F343" s="479" t="s">
        <v>596</v>
      </c>
      <c r="G343" s="387"/>
      <c r="H343" s="387"/>
      <c r="I343" s="480"/>
      <c r="J343" s="387"/>
      <c r="K343" s="387"/>
      <c r="L343" s="388"/>
      <c r="M343" s="481"/>
      <c r="O343" s="387"/>
      <c r="P343" s="387"/>
      <c r="Q343" s="387"/>
      <c r="R343" s="387"/>
      <c r="S343" s="387"/>
      <c r="T343" s="482"/>
      <c r="U343" s="387"/>
      <c r="V343" s="387"/>
      <c r="W343" s="387"/>
      <c r="X343" s="387"/>
      <c r="Y343" s="387"/>
      <c r="Z343" s="387"/>
      <c r="AA343" s="387"/>
      <c r="AB343" s="387"/>
      <c r="AC343" s="387"/>
      <c r="AD343" s="387"/>
      <c r="AE343" s="387"/>
      <c r="AT343" s="378" t="s">
        <v>174</v>
      </c>
      <c r="AU343" s="378" t="s">
        <v>90</v>
      </c>
    </row>
    <row r="344" spans="1:65" s="391" customFormat="1" ht="37.9" customHeight="1">
      <c r="A344" s="387"/>
      <c r="B344" s="388"/>
      <c r="C344" s="465" t="s">
        <v>602</v>
      </c>
      <c r="D344" s="465" t="s">
        <v>167</v>
      </c>
      <c r="E344" s="466" t="s">
        <v>598</v>
      </c>
      <c r="F344" s="467" t="s">
        <v>599</v>
      </c>
      <c r="G344" s="468" t="s">
        <v>190</v>
      </c>
      <c r="H344" s="469">
        <v>0.85199999999999998</v>
      </c>
      <c r="I344" s="470"/>
      <c r="J344" s="471">
        <f>ROUND(I344*H344,2)</f>
        <v>0</v>
      </c>
      <c r="K344" s="467" t="s">
        <v>171</v>
      </c>
      <c r="L344" s="388"/>
      <c r="M344" s="472" t="s">
        <v>79</v>
      </c>
      <c r="N344" s="473" t="s">
        <v>51</v>
      </c>
      <c r="O344" s="387"/>
      <c r="P344" s="474">
        <f>O344*H344</f>
        <v>0</v>
      </c>
      <c r="Q344" s="474">
        <v>0</v>
      </c>
      <c r="R344" s="474">
        <f>Q344*H344</f>
        <v>0</v>
      </c>
      <c r="S344" s="474">
        <v>0</v>
      </c>
      <c r="T344" s="475">
        <f>S344*H344</f>
        <v>0</v>
      </c>
      <c r="U344" s="387"/>
      <c r="V344" s="387"/>
      <c r="W344" s="387"/>
      <c r="X344" s="387"/>
      <c r="Y344" s="387"/>
      <c r="Z344" s="387"/>
      <c r="AA344" s="387"/>
      <c r="AB344" s="387"/>
      <c r="AC344" s="387"/>
      <c r="AD344" s="387"/>
      <c r="AE344" s="387"/>
      <c r="AR344" s="476" t="s">
        <v>172</v>
      </c>
      <c r="AT344" s="476" t="s">
        <v>167</v>
      </c>
      <c r="AU344" s="476" t="s">
        <v>90</v>
      </c>
      <c r="AY344" s="378" t="s">
        <v>165</v>
      </c>
      <c r="BE344" s="477">
        <f>IF(N344="základní",J344,0)</f>
        <v>0</v>
      </c>
      <c r="BF344" s="477">
        <f>IF(N344="snížená",J344,0)</f>
        <v>0</v>
      </c>
      <c r="BG344" s="477">
        <f>IF(N344="zákl. přenesená",J344,0)</f>
        <v>0</v>
      </c>
      <c r="BH344" s="477">
        <f>IF(N344="sníž. přenesená",J344,0)</f>
        <v>0</v>
      </c>
      <c r="BI344" s="477">
        <f>IF(N344="nulová",J344,0)</f>
        <v>0</v>
      </c>
      <c r="BJ344" s="378" t="s">
        <v>88</v>
      </c>
      <c r="BK344" s="477">
        <f>ROUND(I344*H344,2)</f>
        <v>0</v>
      </c>
      <c r="BL344" s="378" t="s">
        <v>172</v>
      </c>
      <c r="BM344" s="476" t="s">
        <v>600</v>
      </c>
    </row>
    <row r="345" spans="1:65" s="391" customFormat="1">
      <c r="A345" s="387"/>
      <c r="B345" s="388"/>
      <c r="C345" s="387"/>
      <c r="D345" s="478" t="s">
        <v>174</v>
      </c>
      <c r="E345" s="387"/>
      <c r="F345" s="479" t="s">
        <v>601</v>
      </c>
      <c r="G345" s="387"/>
      <c r="H345" s="387"/>
      <c r="I345" s="480"/>
      <c r="J345" s="387"/>
      <c r="K345" s="387"/>
      <c r="L345" s="388"/>
      <c r="M345" s="481"/>
      <c r="O345" s="387"/>
      <c r="P345" s="387"/>
      <c r="Q345" s="387"/>
      <c r="R345" s="387"/>
      <c r="S345" s="387"/>
      <c r="T345" s="482"/>
      <c r="U345" s="387"/>
      <c r="V345" s="387"/>
      <c r="W345" s="387"/>
      <c r="X345" s="387"/>
      <c r="Y345" s="387"/>
      <c r="Z345" s="387"/>
      <c r="AA345" s="387"/>
      <c r="AB345" s="387"/>
      <c r="AC345" s="387"/>
      <c r="AD345" s="387"/>
      <c r="AE345" s="387"/>
      <c r="AT345" s="378" t="s">
        <v>174</v>
      </c>
      <c r="AU345" s="378" t="s">
        <v>90</v>
      </c>
    </row>
    <row r="346" spans="1:65" s="391" customFormat="1" ht="44.25" customHeight="1">
      <c r="A346" s="387"/>
      <c r="B346" s="388"/>
      <c r="C346" s="465" t="s">
        <v>607</v>
      </c>
      <c r="D346" s="465" t="s">
        <v>167</v>
      </c>
      <c r="E346" s="466" t="s">
        <v>603</v>
      </c>
      <c r="F346" s="467" t="s">
        <v>604</v>
      </c>
      <c r="G346" s="468" t="s">
        <v>190</v>
      </c>
      <c r="H346" s="469">
        <v>0.628</v>
      </c>
      <c r="I346" s="470"/>
      <c r="J346" s="471">
        <f>ROUND(I346*H346,2)</f>
        <v>0</v>
      </c>
      <c r="K346" s="467" t="s">
        <v>171</v>
      </c>
      <c r="L346" s="388"/>
      <c r="M346" s="472" t="s">
        <v>79</v>
      </c>
      <c r="N346" s="473" t="s">
        <v>51</v>
      </c>
      <c r="O346" s="387"/>
      <c r="P346" s="474">
        <f>O346*H346</f>
        <v>0</v>
      </c>
      <c r="Q346" s="474">
        <v>0</v>
      </c>
      <c r="R346" s="474">
        <f>Q346*H346</f>
        <v>0</v>
      </c>
      <c r="S346" s="474">
        <v>0</v>
      </c>
      <c r="T346" s="475">
        <f>S346*H346</f>
        <v>0</v>
      </c>
      <c r="U346" s="387"/>
      <c r="V346" s="387"/>
      <c r="W346" s="387"/>
      <c r="X346" s="387"/>
      <c r="Y346" s="387"/>
      <c r="Z346" s="387"/>
      <c r="AA346" s="387"/>
      <c r="AB346" s="387"/>
      <c r="AC346" s="387"/>
      <c r="AD346" s="387"/>
      <c r="AE346" s="387"/>
      <c r="AR346" s="476" t="s">
        <v>172</v>
      </c>
      <c r="AT346" s="476" t="s">
        <v>167</v>
      </c>
      <c r="AU346" s="476" t="s">
        <v>90</v>
      </c>
      <c r="AY346" s="378" t="s">
        <v>165</v>
      </c>
      <c r="BE346" s="477">
        <f>IF(N346="základní",J346,0)</f>
        <v>0</v>
      </c>
      <c r="BF346" s="477">
        <f>IF(N346="snížená",J346,0)</f>
        <v>0</v>
      </c>
      <c r="BG346" s="477">
        <f>IF(N346="zákl. přenesená",J346,0)</f>
        <v>0</v>
      </c>
      <c r="BH346" s="477">
        <f>IF(N346="sníž. přenesená",J346,0)</f>
        <v>0</v>
      </c>
      <c r="BI346" s="477">
        <f>IF(N346="nulová",J346,0)</f>
        <v>0</v>
      </c>
      <c r="BJ346" s="378" t="s">
        <v>88</v>
      </c>
      <c r="BK346" s="477">
        <f>ROUND(I346*H346,2)</f>
        <v>0</v>
      </c>
      <c r="BL346" s="378" t="s">
        <v>172</v>
      </c>
      <c r="BM346" s="476" t="s">
        <v>605</v>
      </c>
    </row>
    <row r="347" spans="1:65" s="391" customFormat="1">
      <c r="A347" s="387"/>
      <c r="B347" s="388"/>
      <c r="C347" s="387"/>
      <c r="D347" s="478" t="s">
        <v>174</v>
      </c>
      <c r="E347" s="387"/>
      <c r="F347" s="479" t="s">
        <v>606</v>
      </c>
      <c r="G347" s="387"/>
      <c r="H347" s="387"/>
      <c r="I347" s="480"/>
      <c r="J347" s="387"/>
      <c r="K347" s="387"/>
      <c r="L347" s="388"/>
      <c r="M347" s="481"/>
      <c r="O347" s="387"/>
      <c r="P347" s="387"/>
      <c r="Q347" s="387"/>
      <c r="R347" s="387"/>
      <c r="S347" s="387"/>
      <c r="T347" s="482"/>
      <c r="U347" s="387"/>
      <c r="V347" s="387"/>
      <c r="W347" s="387"/>
      <c r="X347" s="387"/>
      <c r="Y347" s="387"/>
      <c r="Z347" s="387"/>
      <c r="AA347" s="387"/>
      <c r="AB347" s="387"/>
      <c r="AC347" s="387"/>
      <c r="AD347" s="387"/>
      <c r="AE347" s="387"/>
      <c r="AT347" s="378" t="s">
        <v>174</v>
      </c>
      <c r="AU347" s="378" t="s">
        <v>90</v>
      </c>
    </row>
    <row r="348" spans="1:65" s="391" customFormat="1" ht="44.25" customHeight="1">
      <c r="A348" s="387"/>
      <c r="B348" s="388"/>
      <c r="C348" s="465" t="s">
        <v>614</v>
      </c>
      <c r="D348" s="465" t="s">
        <v>167</v>
      </c>
      <c r="E348" s="466" t="s">
        <v>608</v>
      </c>
      <c r="F348" s="467" t="s">
        <v>609</v>
      </c>
      <c r="G348" s="468" t="s">
        <v>190</v>
      </c>
      <c r="H348" s="469">
        <v>1.056</v>
      </c>
      <c r="I348" s="470"/>
      <c r="J348" s="471">
        <f>ROUND(I348*H348,2)</f>
        <v>0</v>
      </c>
      <c r="K348" s="467" t="s">
        <v>171</v>
      </c>
      <c r="L348" s="388"/>
      <c r="M348" s="472" t="s">
        <v>79</v>
      </c>
      <c r="N348" s="473" t="s">
        <v>51</v>
      </c>
      <c r="O348" s="387"/>
      <c r="P348" s="474">
        <f>O348*H348</f>
        <v>0</v>
      </c>
      <c r="Q348" s="474">
        <v>0</v>
      </c>
      <c r="R348" s="474">
        <f>Q348*H348</f>
        <v>0</v>
      </c>
      <c r="S348" s="474">
        <v>0</v>
      </c>
      <c r="T348" s="475">
        <f>S348*H348</f>
        <v>0</v>
      </c>
      <c r="U348" s="387"/>
      <c r="V348" s="387"/>
      <c r="W348" s="387"/>
      <c r="X348" s="387"/>
      <c r="Y348" s="387"/>
      <c r="Z348" s="387"/>
      <c r="AA348" s="387"/>
      <c r="AB348" s="387"/>
      <c r="AC348" s="387"/>
      <c r="AD348" s="387"/>
      <c r="AE348" s="387"/>
      <c r="AR348" s="476" t="s">
        <v>172</v>
      </c>
      <c r="AT348" s="476" t="s">
        <v>167</v>
      </c>
      <c r="AU348" s="476" t="s">
        <v>90</v>
      </c>
      <c r="AY348" s="378" t="s">
        <v>165</v>
      </c>
      <c r="BE348" s="477">
        <f>IF(N348="základní",J348,0)</f>
        <v>0</v>
      </c>
      <c r="BF348" s="477">
        <f>IF(N348="snížená",J348,0)</f>
        <v>0</v>
      </c>
      <c r="BG348" s="477">
        <f>IF(N348="zákl. přenesená",J348,0)</f>
        <v>0</v>
      </c>
      <c r="BH348" s="477">
        <f>IF(N348="sníž. přenesená",J348,0)</f>
        <v>0</v>
      </c>
      <c r="BI348" s="477">
        <f>IF(N348="nulová",J348,0)</f>
        <v>0</v>
      </c>
      <c r="BJ348" s="378" t="s">
        <v>88</v>
      </c>
      <c r="BK348" s="477">
        <f>ROUND(I348*H348,2)</f>
        <v>0</v>
      </c>
      <c r="BL348" s="378" t="s">
        <v>172</v>
      </c>
      <c r="BM348" s="476" t="s">
        <v>610</v>
      </c>
    </row>
    <row r="349" spans="1:65" s="391" customFormat="1">
      <c r="A349" s="387"/>
      <c r="B349" s="388"/>
      <c r="C349" s="387"/>
      <c r="D349" s="478" t="s">
        <v>174</v>
      </c>
      <c r="E349" s="387"/>
      <c r="F349" s="479" t="s">
        <v>611</v>
      </c>
      <c r="G349" s="387"/>
      <c r="H349" s="387"/>
      <c r="I349" s="480"/>
      <c r="J349" s="387"/>
      <c r="K349" s="387"/>
      <c r="L349" s="388"/>
      <c r="M349" s="481"/>
      <c r="O349" s="387"/>
      <c r="P349" s="387"/>
      <c r="Q349" s="387"/>
      <c r="R349" s="387"/>
      <c r="S349" s="387"/>
      <c r="T349" s="482"/>
      <c r="U349" s="387"/>
      <c r="V349" s="387"/>
      <c r="W349" s="387"/>
      <c r="X349" s="387"/>
      <c r="Y349" s="387"/>
      <c r="Z349" s="387"/>
      <c r="AA349" s="387"/>
      <c r="AB349" s="387"/>
      <c r="AC349" s="387"/>
      <c r="AD349" s="387"/>
      <c r="AE349" s="387"/>
      <c r="AT349" s="378" t="s">
        <v>174</v>
      </c>
      <c r="AU349" s="378" t="s">
        <v>90</v>
      </c>
    </row>
    <row r="350" spans="1:65" s="452" customFormat="1" ht="22.9" customHeight="1">
      <c r="B350" s="453"/>
      <c r="D350" s="454" t="s">
        <v>80</v>
      </c>
      <c r="E350" s="463" t="s">
        <v>612</v>
      </c>
      <c r="F350" s="463" t="s">
        <v>613</v>
      </c>
      <c r="I350" s="456"/>
      <c r="J350" s="464">
        <f>BK350</f>
        <v>0</v>
      </c>
      <c r="L350" s="453"/>
      <c r="M350" s="458"/>
      <c r="P350" s="459">
        <f>SUM(P351:P352)</f>
        <v>0</v>
      </c>
      <c r="R350" s="459">
        <f>SUM(R351:R352)</f>
        <v>0</v>
      </c>
      <c r="T350" s="460">
        <f>SUM(T351:T352)</f>
        <v>0</v>
      </c>
      <c r="AR350" s="454" t="s">
        <v>88</v>
      </c>
      <c r="AT350" s="461" t="s">
        <v>80</v>
      </c>
      <c r="AU350" s="461" t="s">
        <v>88</v>
      </c>
      <c r="AY350" s="454" t="s">
        <v>165</v>
      </c>
      <c r="BK350" s="462">
        <f>SUM(BK351:BK352)</f>
        <v>0</v>
      </c>
    </row>
    <row r="351" spans="1:65" s="391" customFormat="1" ht="55.5" customHeight="1">
      <c r="A351" s="387"/>
      <c r="B351" s="388"/>
      <c r="C351" s="465" t="s">
        <v>623</v>
      </c>
      <c r="D351" s="465" t="s">
        <v>167</v>
      </c>
      <c r="E351" s="466" t="s">
        <v>615</v>
      </c>
      <c r="F351" s="467" t="s">
        <v>616</v>
      </c>
      <c r="G351" s="468" t="s">
        <v>190</v>
      </c>
      <c r="H351" s="469">
        <v>25.283999999999999</v>
      </c>
      <c r="I351" s="470"/>
      <c r="J351" s="471">
        <f>ROUND(I351*H351,2)</f>
        <v>0</v>
      </c>
      <c r="K351" s="467" t="s">
        <v>171</v>
      </c>
      <c r="L351" s="388"/>
      <c r="M351" s="472" t="s">
        <v>79</v>
      </c>
      <c r="N351" s="473" t="s">
        <v>51</v>
      </c>
      <c r="O351" s="387"/>
      <c r="P351" s="474">
        <f>O351*H351</f>
        <v>0</v>
      </c>
      <c r="Q351" s="474">
        <v>0</v>
      </c>
      <c r="R351" s="474">
        <f>Q351*H351</f>
        <v>0</v>
      </c>
      <c r="S351" s="474">
        <v>0</v>
      </c>
      <c r="T351" s="475">
        <f>S351*H351</f>
        <v>0</v>
      </c>
      <c r="U351" s="387"/>
      <c r="V351" s="387"/>
      <c r="W351" s="387"/>
      <c r="X351" s="387"/>
      <c r="Y351" s="387"/>
      <c r="Z351" s="387"/>
      <c r="AA351" s="387"/>
      <c r="AB351" s="387"/>
      <c r="AC351" s="387"/>
      <c r="AD351" s="387"/>
      <c r="AE351" s="387"/>
      <c r="AR351" s="476" t="s">
        <v>172</v>
      </c>
      <c r="AT351" s="476" t="s">
        <v>167</v>
      </c>
      <c r="AU351" s="476" t="s">
        <v>90</v>
      </c>
      <c r="AY351" s="378" t="s">
        <v>165</v>
      </c>
      <c r="BE351" s="477">
        <f>IF(N351="základní",J351,0)</f>
        <v>0</v>
      </c>
      <c r="BF351" s="477">
        <f>IF(N351="snížená",J351,0)</f>
        <v>0</v>
      </c>
      <c r="BG351" s="477">
        <f>IF(N351="zákl. přenesená",J351,0)</f>
        <v>0</v>
      </c>
      <c r="BH351" s="477">
        <f>IF(N351="sníž. přenesená",J351,0)</f>
        <v>0</v>
      </c>
      <c r="BI351" s="477">
        <f>IF(N351="nulová",J351,0)</f>
        <v>0</v>
      </c>
      <c r="BJ351" s="378" t="s">
        <v>88</v>
      </c>
      <c r="BK351" s="477">
        <f>ROUND(I351*H351,2)</f>
        <v>0</v>
      </c>
      <c r="BL351" s="378" t="s">
        <v>172</v>
      </c>
      <c r="BM351" s="476" t="s">
        <v>617</v>
      </c>
    </row>
    <row r="352" spans="1:65" s="391" customFormat="1">
      <c r="A352" s="387"/>
      <c r="B352" s="388"/>
      <c r="C352" s="387"/>
      <c r="D352" s="478" t="s">
        <v>174</v>
      </c>
      <c r="E352" s="387"/>
      <c r="F352" s="479" t="s">
        <v>618</v>
      </c>
      <c r="G352" s="387"/>
      <c r="H352" s="387"/>
      <c r="I352" s="480"/>
      <c r="J352" s="387"/>
      <c r="K352" s="387"/>
      <c r="L352" s="388"/>
      <c r="M352" s="481"/>
      <c r="O352" s="387"/>
      <c r="P352" s="387"/>
      <c r="Q352" s="387"/>
      <c r="R352" s="387"/>
      <c r="S352" s="387"/>
      <c r="T352" s="482"/>
      <c r="U352" s="387"/>
      <c r="V352" s="387"/>
      <c r="W352" s="387"/>
      <c r="X352" s="387"/>
      <c r="Y352" s="387"/>
      <c r="Z352" s="387"/>
      <c r="AA352" s="387"/>
      <c r="AB352" s="387"/>
      <c r="AC352" s="387"/>
      <c r="AD352" s="387"/>
      <c r="AE352" s="387"/>
      <c r="AT352" s="378" t="s">
        <v>174</v>
      </c>
      <c r="AU352" s="378" t="s">
        <v>90</v>
      </c>
    </row>
    <row r="353" spans="1:65" s="452" customFormat="1" ht="25.9" customHeight="1">
      <c r="B353" s="453"/>
      <c r="D353" s="454" t="s">
        <v>80</v>
      </c>
      <c r="E353" s="455" t="s">
        <v>619</v>
      </c>
      <c r="F353" s="455" t="s">
        <v>620</v>
      </c>
      <c r="I353" s="456"/>
      <c r="J353" s="457">
        <f>BK353</f>
        <v>0</v>
      </c>
      <c r="L353" s="453"/>
      <c r="M353" s="458"/>
      <c r="P353" s="459">
        <f>P354+P388+P405+P432+P471+P509+P636+P643+P652+P658+P671+P695+P706+P735+P763+P784+P816+P832</f>
        <v>0</v>
      </c>
      <c r="R353" s="459">
        <f>R354+R388+R405+R432+R471+R509+R636+R643+R652+R658+R671+R695+R706+R735+R763+R784+R816+R832</f>
        <v>5.4045494384449997</v>
      </c>
      <c r="T353" s="460">
        <f>T354+T388+T405+T432+T471+T509+T636+T643+T652+T658+T671+T695+T706+T735+T763+T784+T816+T832</f>
        <v>0</v>
      </c>
      <c r="AR353" s="454" t="s">
        <v>90</v>
      </c>
      <c r="AT353" s="461" t="s">
        <v>80</v>
      </c>
      <c r="AU353" s="461" t="s">
        <v>81</v>
      </c>
      <c r="AY353" s="454" t="s">
        <v>165</v>
      </c>
      <c r="BK353" s="462">
        <f>BK354+BK388+BK405+BK432+BK471+BK509+BK636+BK643+BK652+BK658+BK671+BK695+BK706+BK735+BK763+BK784+BK816+BK832</f>
        <v>0</v>
      </c>
    </row>
    <row r="354" spans="1:65" s="452" customFormat="1" ht="22.9" customHeight="1">
      <c r="B354" s="453"/>
      <c r="D354" s="454" t="s">
        <v>80</v>
      </c>
      <c r="E354" s="463" t="s">
        <v>621</v>
      </c>
      <c r="F354" s="463" t="s">
        <v>622</v>
      </c>
      <c r="I354" s="456"/>
      <c r="J354" s="464">
        <f>BK354</f>
        <v>0</v>
      </c>
      <c r="L354" s="453"/>
      <c r="M354" s="458"/>
      <c r="P354" s="459">
        <f>SUM(P355:P387)</f>
        <v>0</v>
      </c>
      <c r="R354" s="459">
        <f>SUM(R355:R387)</f>
        <v>0.4708514325</v>
      </c>
      <c r="T354" s="460">
        <f>SUM(T355:T387)</f>
        <v>0</v>
      </c>
      <c r="AR354" s="454" t="s">
        <v>90</v>
      </c>
      <c r="AT354" s="461" t="s">
        <v>80</v>
      </c>
      <c r="AU354" s="461" t="s">
        <v>88</v>
      </c>
      <c r="AY354" s="454" t="s">
        <v>165</v>
      </c>
      <c r="BK354" s="462">
        <f>SUM(BK355:BK387)</f>
        <v>0</v>
      </c>
    </row>
    <row r="355" spans="1:65" s="391" customFormat="1" ht="37.9" customHeight="1">
      <c r="A355" s="387"/>
      <c r="B355" s="388"/>
      <c r="C355" s="465" t="s">
        <v>629</v>
      </c>
      <c r="D355" s="465" t="s">
        <v>167</v>
      </c>
      <c r="E355" s="466" t="s">
        <v>624</v>
      </c>
      <c r="F355" s="467" t="s">
        <v>625</v>
      </c>
      <c r="G355" s="468" t="s">
        <v>213</v>
      </c>
      <c r="H355" s="469">
        <v>11.25</v>
      </c>
      <c r="I355" s="470"/>
      <c r="J355" s="471">
        <f>ROUND(I355*H355,2)</f>
        <v>0</v>
      </c>
      <c r="K355" s="467" t="s">
        <v>171</v>
      </c>
      <c r="L355" s="388"/>
      <c r="M355" s="472" t="s">
        <v>79</v>
      </c>
      <c r="N355" s="473" t="s">
        <v>51</v>
      </c>
      <c r="O355" s="387"/>
      <c r="P355" s="474">
        <f>O355*H355</f>
        <v>0</v>
      </c>
      <c r="Q355" s="474">
        <v>0</v>
      </c>
      <c r="R355" s="474">
        <f>Q355*H355</f>
        <v>0</v>
      </c>
      <c r="S355" s="474">
        <v>0</v>
      </c>
      <c r="T355" s="475">
        <f>S355*H355</f>
        <v>0</v>
      </c>
      <c r="U355" s="387"/>
      <c r="V355" s="387"/>
      <c r="W355" s="387"/>
      <c r="X355" s="387"/>
      <c r="Y355" s="387"/>
      <c r="Z355" s="387"/>
      <c r="AA355" s="387"/>
      <c r="AB355" s="387"/>
      <c r="AC355" s="387"/>
      <c r="AD355" s="387"/>
      <c r="AE355" s="387"/>
      <c r="AR355" s="476" t="s">
        <v>267</v>
      </c>
      <c r="AT355" s="476" t="s">
        <v>167</v>
      </c>
      <c r="AU355" s="476" t="s">
        <v>90</v>
      </c>
      <c r="AY355" s="378" t="s">
        <v>165</v>
      </c>
      <c r="BE355" s="477">
        <f>IF(N355="základní",J355,0)</f>
        <v>0</v>
      </c>
      <c r="BF355" s="477">
        <f>IF(N355="snížená",J355,0)</f>
        <v>0</v>
      </c>
      <c r="BG355" s="477">
        <f>IF(N355="zákl. přenesená",J355,0)</f>
        <v>0</v>
      </c>
      <c r="BH355" s="477">
        <f>IF(N355="sníž. přenesená",J355,0)</f>
        <v>0</v>
      </c>
      <c r="BI355" s="477">
        <f>IF(N355="nulová",J355,0)</f>
        <v>0</v>
      </c>
      <c r="BJ355" s="378" t="s">
        <v>88</v>
      </c>
      <c r="BK355" s="477">
        <f>ROUND(I355*H355,2)</f>
        <v>0</v>
      </c>
      <c r="BL355" s="378" t="s">
        <v>267</v>
      </c>
      <c r="BM355" s="476" t="s">
        <v>626</v>
      </c>
    </row>
    <row r="356" spans="1:65" s="391" customFormat="1">
      <c r="A356" s="387"/>
      <c r="B356" s="388"/>
      <c r="C356" s="387"/>
      <c r="D356" s="478" t="s">
        <v>174</v>
      </c>
      <c r="E356" s="387"/>
      <c r="F356" s="479" t="s">
        <v>627</v>
      </c>
      <c r="G356" s="387"/>
      <c r="H356" s="387"/>
      <c r="I356" s="480"/>
      <c r="J356" s="387"/>
      <c r="K356" s="387"/>
      <c r="L356" s="388"/>
      <c r="M356" s="481"/>
      <c r="O356" s="387"/>
      <c r="P356" s="387"/>
      <c r="Q356" s="387"/>
      <c r="R356" s="387"/>
      <c r="S356" s="387"/>
      <c r="T356" s="482"/>
      <c r="U356" s="387"/>
      <c r="V356" s="387"/>
      <c r="W356" s="387"/>
      <c r="X356" s="387"/>
      <c r="Y356" s="387"/>
      <c r="Z356" s="387"/>
      <c r="AA356" s="387"/>
      <c r="AB356" s="387"/>
      <c r="AC356" s="387"/>
      <c r="AD356" s="387"/>
      <c r="AE356" s="387"/>
      <c r="AT356" s="378" t="s">
        <v>174</v>
      </c>
      <c r="AU356" s="378" t="s">
        <v>90</v>
      </c>
    </row>
    <row r="357" spans="1:65" s="483" customFormat="1">
      <c r="B357" s="484"/>
      <c r="D357" s="485" t="s">
        <v>176</v>
      </c>
      <c r="E357" s="486" t="s">
        <v>79</v>
      </c>
      <c r="F357" s="487" t="s">
        <v>628</v>
      </c>
      <c r="H357" s="488">
        <v>11.25</v>
      </c>
      <c r="I357" s="489"/>
      <c r="L357" s="484"/>
      <c r="M357" s="490"/>
      <c r="T357" s="491"/>
      <c r="AT357" s="486" t="s">
        <v>176</v>
      </c>
      <c r="AU357" s="486" t="s">
        <v>90</v>
      </c>
      <c r="AV357" s="483" t="s">
        <v>90</v>
      </c>
      <c r="AW357" s="483" t="s">
        <v>39</v>
      </c>
      <c r="AX357" s="483" t="s">
        <v>81</v>
      </c>
      <c r="AY357" s="486" t="s">
        <v>165</v>
      </c>
    </row>
    <row r="358" spans="1:65" s="391" customFormat="1" ht="16.5" customHeight="1">
      <c r="A358" s="387"/>
      <c r="B358" s="388"/>
      <c r="C358" s="492" t="s">
        <v>634</v>
      </c>
      <c r="D358" s="492" t="s">
        <v>319</v>
      </c>
      <c r="E358" s="493" t="s">
        <v>630</v>
      </c>
      <c r="F358" s="494" t="s">
        <v>631</v>
      </c>
      <c r="G358" s="495" t="s">
        <v>190</v>
      </c>
      <c r="H358" s="496">
        <v>4.0000000000000001E-3</v>
      </c>
      <c r="I358" s="497"/>
      <c r="J358" s="498">
        <f>ROUND(I358*H358,2)</f>
        <v>0</v>
      </c>
      <c r="K358" s="494" t="s">
        <v>171</v>
      </c>
      <c r="L358" s="499"/>
      <c r="M358" s="500" t="s">
        <v>79</v>
      </c>
      <c r="N358" s="501" t="s">
        <v>51</v>
      </c>
      <c r="O358" s="387"/>
      <c r="P358" s="474">
        <f>O358*H358</f>
        <v>0</v>
      </c>
      <c r="Q358" s="474">
        <v>1</v>
      </c>
      <c r="R358" s="474">
        <f>Q358*H358</f>
        <v>4.0000000000000001E-3</v>
      </c>
      <c r="S358" s="474">
        <v>0</v>
      </c>
      <c r="T358" s="475">
        <f>S358*H358</f>
        <v>0</v>
      </c>
      <c r="U358" s="387"/>
      <c r="V358" s="387"/>
      <c r="W358" s="387"/>
      <c r="X358" s="387"/>
      <c r="Y358" s="387"/>
      <c r="Z358" s="387"/>
      <c r="AA358" s="387"/>
      <c r="AB358" s="387"/>
      <c r="AC358" s="387"/>
      <c r="AD358" s="387"/>
      <c r="AE358" s="387"/>
      <c r="AR358" s="476" t="s">
        <v>372</v>
      </c>
      <c r="AT358" s="476" t="s">
        <v>319</v>
      </c>
      <c r="AU358" s="476" t="s">
        <v>90</v>
      </c>
      <c r="AY358" s="378" t="s">
        <v>165</v>
      </c>
      <c r="BE358" s="477">
        <f>IF(N358="základní",J358,0)</f>
        <v>0</v>
      </c>
      <c r="BF358" s="477">
        <f>IF(N358="snížená",J358,0)</f>
        <v>0</v>
      </c>
      <c r="BG358" s="477">
        <f>IF(N358="zákl. přenesená",J358,0)</f>
        <v>0</v>
      </c>
      <c r="BH358" s="477">
        <f>IF(N358="sníž. přenesená",J358,0)</f>
        <v>0</v>
      </c>
      <c r="BI358" s="477">
        <f>IF(N358="nulová",J358,0)</f>
        <v>0</v>
      </c>
      <c r="BJ358" s="378" t="s">
        <v>88</v>
      </c>
      <c r="BK358" s="477">
        <f>ROUND(I358*H358,2)</f>
        <v>0</v>
      </c>
      <c r="BL358" s="378" t="s">
        <v>267</v>
      </c>
      <c r="BM358" s="476" t="s">
        <v>632</v>
      </c>
    </row>
    <row r="359" spans="1:65" s="483" customFormat="1">
      <c r="B359" s="484"/>
      <c r="D359" s="485" t="s">
        <v>176</v>
      </c>
      <c r="F359" s="487" t="s">
        <v>633</v>
      </c>
      <c r="H359" s="488">
        <v>4.0000000000000001E-3</v>
      </c>
      <c r="I359" s="489"/>
      <c r="L359" s="484"/>
      <c r="M359" s="490"/>
      <c r="T359" s="491"/>
      <c r="AT359" s="486" t="s">
        <v>176</v>
      </c>
      <c r="AU359" s="486" t="s">
        <v>90</v>
      </c>
      <c r="AV359" s="483" t="s">
        <v>90</v>
      </c>
      <c r="AW359" s="483" t="s">
        <v>4</v>
      </c>
      <c r="AX359" s="483" t="s">
        <v>88</v>
      </c>
      <c r="AY359" s="486" t="s">
        <v>165</v>
      </c>
    </row>
    <row r="360" spans="1:65" s="391" customFormat="1" ht="33" customHeight="1">
      <c r="A360" s="387"/>
      <c r="B360" s="388"/>
      <c r="C360" s="465" t="s">
        <v>640</v>
      </c>
      <c r="D360" s="465" t="s">
        <v>167</v>
      </c>
      <c r="E360" s="466" t="s">
        <v>635</v>
      </c>
      <c r="F360" s="467" t="s">
        <v>636</v>
      </c>
      <c r="G360" s="468" t="s">
        <v>213</v>
      </c>
      <c r="H360" s="469">
        <v>23.204999999999998</v>
      </c>
      <c r="I360" s="470"/>
      <c r="J360" s="471">
        <f>ROUND(I360*H360,2)</f>
        <v>0</v>
      </c>
      <c r="K360" s="467" t="s">
        <v>171</v>
      </c>
      <c r="L360" s="388"/>
      <c r="M360" s="472" t="s">
        <v>79</v>
      </c>
      <c r="N360" s="473" t="s">
        <v>51</v>
      </c>
      <c r="O360" s="387"/>
      <c r="P360" s="474">
        <f>O360*H360</f>
        <v>0</v>
      </c>
      <c r="Q360" s="474">
        <v>0</v>
      </c>
      <c r="R360" s="474">
        <f>Q360*H360</f>
        <v>0</v>
      </c>
      <c r="S360" s="474">
        <v>0</v>
      </c>
      <c r="T360" s="475">
        <f>S360*H360</f>
        <v>0</v>
      </c>
      <c r="U360" s="387"/>
      <c r="V360" s="387"/>
      <c r="W360" s="387"/>
      <c r="X360" s="387"/>
      <c r="Y360" s="387"/>
      <c r="Z360" s="387"/>
      <c r="AA360" s="387"/>
      <c r="AB360" s="387"/>
      <c r="AC360" s="387"/>
      <c r="AD360" s="387"/>
      <c r="AE360" s="387"/>
      <c r="AR360" s="476" t="s">
        <v>267</v>
      </c>
      <c r="AT360" s="476" t="s">
        <v>167</v>
      </c>
      <c r="AU360" s="476" t="s">
        <v>90</v>
      </c>
      <c r="AY360" s="378" t="s">
        <v>165</v>
      </c>
      <c r="BE360" s="477">
        <f>IF(N360="základní",J360,0)</f>
        <v>0</v>
      </c>
      <c r="BF360" s="477">
        <f>IF(N360="snížená",J360,0)</f>
        <v>0</v>
      </c>
      <c r="BG360" s="477">
        <f>IF(N360="zákl. přenesená",J360,0)</f>
        <v>0</v>
      </c>
      <c r="BH360" s="477">
        <f>IF(N360="sníž. přenesená",J360,0)</f>
        <v>0</v>
      </c>
      <c r="BI360" s="477">
        <f>IF(N360="nulová",J360,0)</f>
        <v>0</v>
      </c>
      <c r="BJ360" s="378" t="s">
        <v>88</v>
      </c>
      <c r="BK360" s="477">
        <f>ROUND(I360*H360,2)</f>
        <v>0</v>
      </c>
      <c r="BL360" s="378" t="s">
        <v>267</v>
      </c>
      <c r="BM360" s="476" t="s">
        <v>637</v>
      </c>
    </row>
    <row r="361" spans="1:65" s="391" customFormat="1">
      <c r="A361" s="387"/>
      <c r="B361" s="388"/>
      <c r="C361" s="387"/>
      <c r="D361" s="478" t="s">
        <v>174</v>
      </c>
      <c r="E361" s="387"/>
      <c r="F361" s="479" t="s">
        <v>638</v>
      </c>
      <c r="G361" s="387"/>
      <c r="H361" s="387"/>
      <c r="I361" s="480"/>
      <c r="J361" s="387"/>
      <c r="K361" s="387"/>
      <c r="L361" s="388"/>
      <c r="M361" s="481"/>
      <c r="O361" s="387"/>
      <c r="P361" s="387"/>
      <c r="Q361" s="387"/>
      <c r="R361" s="387"/>
      <c r="S361" s="387"/>
      <c r="T361" s="482"/>
      <c r="U361" s="387"/>
      <c r="V361" s="387"/>
      <c r="W361" s="387"/>
      <c r="X361" s="387"/>
      <c r="Y361" s="387"/>
      <c r="Z361" s="387"/>
      <c r="AA361" s="387"/>
      <c r="AB361" s="387"/>
      <c r="AC361" s="387"/>
      <c r="AD361" s="387"/>
      <c r="AE361" s="387"/>
      <c r="AT361" s="378" t="s">
        <v>174</v>
      </c>
      <c r="AU361" s="378" t="s">
        <v>90</v>
      </c>
    </row>
    <row r="362" spans="1:65" s="483" customFormat="1" ht="22.5">
      <c r="B362" s="484"/>
      <c r="D362" s="485" t="s">
        <v>176</v>
      </c>
      <c r="E362" s="486" t="s">
        <v>79</v>
      </c>
      <c r="F362" s="487" t="s">
        <v>639</v>
      </c>
      <c r="H362" s="488">
        <v>23.204999999999998</v>
      </c>
      <c r="I362" s="489"/>
      <c r="L362" s="484"/>
      <c r="M362" s="490"/>
      <c r="T362" s="491"/>
      <c r="AT362" s="486" t="s">
        <v>176</v>
      </c>
      <c r="AU362" s="486" t="s">
        <v>90</v>
      </c>
      <c r="AV362" s="483" t="s">
        <v>90</v>
      </c>
      <c r="AW362" s="483" t="s">
        <v>39</v>
      </c>
      <c r="AX362" s="483" t="s">
        <v>81</v>
      </c>
      <c r="AY362" s="486" t="s">
        <v>165</v>
      </c>
    </row>
    <row r="363" spans="1:65" s="391" customFormat="1" ht="16.5" customHeight="1">
      <c r="A363" s="387"/>
      <c r="B363" s="388"/>
      <c r="C363" s="492" t="s">
        <v>643</v>
      </c>
      <c r="D363" s="492" t="s">
        <v>319</v>
      </c>
      <c r="E363" s="493" t="s">
        <v>630</v>
      </c>
      <c r="F363" s="494" t="s">
        <v>631</v>
      </c>
      <c r="G363" s="495" t="s">
        <v>190</v>
      </c>
      <c r="H363" s="496">
        <v>8.0000000000000002E-3</v>
      </c>
      <c r="I363" s="497"/>
      <c r="J363" s="498">
        <f>ROUND(I363*H363,2)</f>
        <v>0</v>
      </c>
      <c r="K363" s="494" t="s">
        <v>171</v>
      </c>
      <c r="L363" s="499"/>
      <c r="M363" s="500" t="s">
        <v>79</v>
      </c>
      <c r="N363" s="501" t="s">
        <v>51</v>
      </c>
      <c r="O363" s="387"/>
      <c r="P363" s="474">
        <f>O363*H363</f>
        <v>0</v>
      </c>
      <c r="Q363" s="474">
        <v>1</v>
      </c>
      <c r="R363" s="474">
        <f>Q363*H363</f>
        <v>8.0000000000000002E-3</v>
      </c>
      <c r="S363" s="474">
        <v>0</v>
      </c>
      <c r="T363" s="475">
        <f>S363*H363</f>
        <v>0</v>
      </c>
      <c r="U363" s="387"/>
      <c r="V363" s="387"/>
      <c r="W363" s="387"/>
      <c r="X363" s="387"/>
      <c r="Y363" s="387"/>
      <c r="Z363" s="387"/>
      <c r="AA363" s="387"/>
      <c r="AB363" s="387"/>
      <c r="AC363" s="387"/>
      <c r="AD363" s="387"/>
      <c r="AE363" s="387"/>
      <c r="AR363" s="476" t="s">
        <v>372</v>
      </c>
      <c r="AT363" s="476" t="s">
        <v>319</v>
      </c>
      <c r="AU363" s="476" t="s">
        <v>90</v>
      </c>
      <c r="AY363" s="378" t="s">
        <v>165</v>
      </c>
      <c r="BE363" s="477">
        <f>IF(N363="základní",J363,0)</f>
        <v>0</v>
      </c>
      <c r="BF363" s="477">
        <f>IF(N363="snížená",J363,0)</f>
        <v>0</v>
      </c>
      <c r="BG363" s="477">
        <f>IF(N363="zákl. přenesená",J363,0)</f>
        <v>0</v>
      </c>
      <c r="BH363" s="477">
        <f>IF(N363="sníž. přenesená",J363,0)</f>
        <v>0</v>
      </c>
      <c r="BI363" s="477">
        <f>IF(N363="nulová",J363,0)</f>
        <v>0</v>
      </c>
      <c r="BJ363" s="378" t="s">
        <v>88</v>
      </c>
      <c r="BK363" s="477">
        <f>ROUND(I363*H363,2)</f>
        <v>0</v>
      </c>
      <c r="BL363" s="378" t="s">
        <v>267</v>
      </c>
      <c r="BM363" s="476" t="s">
        <v>641</v>
      </c>
    </row>
    <row r="364" spans="1:65" s="483" customFormat="1">
      <c r="B364" s="484"/>
      <c r="D364" s="485" t="s">
        <v>176</v>
      </c>
      <c r="F364" s="487" t="s">
        <v>642</v>
      </c>
      <c r="H364" s="488">
        <v>8.0000000000000002E-3</v>
      </c>
      <c r="I364" s="489"/>
      <c r="L364" s="484"/>
      <c r="M364" s="490"/>
      <c r="T364" s="491"/>
      <c r="AT364" s="486" t="s">
        <v>176</v>
      </c>
      <c r="AU364" s="486" t="s">
        <v>90</v>
      </c>
      <c r="AV364" s="483" t="s">
        <v>90</v>
      </c>
      <c r="AW364" s="483" t="s">
        <v>4</v>
      </c>
      <c r="AX364" s="483" t="s">
        <v>88</v>
      </c>
      <c r="AY364" s="486" t="s">
        <v>165</v>
      </c>
    </row>
    <row r="365" spans="1:65" s="391" customFormat="1" ht="24.2" customHeight="1">
      <c r="A365" s="387"/>
      <c r="B365" s="388"/>
      <c r="C365" s="465" t="s">
        <v>649</v>
      </c>
      <c r="D365" s="465" t="s">
        <v>167</v>
      </c>
      <c r="E365" s="466" t="s">
        <v>644</v>
      </c>
      <c r="F365" s="467" t="s">
        <v>645</v>
      </c>
      <c r="G365" s="468" t="s">
        <v>213</v>
      </c>
      <c r="H365" s="469">
        <v>22.5</v>
      </c>
      <c r="I365" s="470"/>
      <c r="J365" s="471">
        <f>ROUND(I365*H365,2)</f>
        <v>0</v>
      </c>
      <c r="K365" s="467" t="s">
        <v>171</v>
      </c>
      <c r="L365" s="388"/>
      <c r="M365" s="472" t="s">
        <v>79</v>
      </c>
      <c r="N365" s="473" t="s">
        <v>51</v>
      </c>
      <c r="O365" s="387"/>
      <c r="P365" s="474">
        <f>O365*H365</f>
        <v>0</v>
      </c>
      <c r="Q365" s="474">
        <v>3.9825E-4</v>
      </c>
      <c r="R365" s="474">
        <f>Q365*H365</f>
        <v>8.9606249999999998E-3</v>
      </c>
      <c r="S365" s="474">
        <v>0</v>
      </c>
      <c r="T365" s="475">
        <f>S365*H365</f>
        <v>0</v>
      </c>
      <c r="U365" s="387"/>
      <c r="V365" s="387"/>
      <c r="W365" s="387"/>
      <c r="X365" s="387"/>
      <c r="Y365" s="387"/>
      <c r="Z365" s="387"/>
      <c r="AA365" s="387"/>
      <c r="AB365" s="387"/>
      <c r="AC365" s="387"/>
      <c r="AD365" s="387"/>
      <c r="AE365" s="387"/>
      <c r="AR365" s="476" t="s">
        <v>267</v>
      </c>
      <c r="AT365" s="476" t="s">
        <v>167</v>
      </c>
      <c r="AU365" s="476" t="s">
        <v>90</v>
      </c>
      <c r="AY365" s="378" t="s">
        <v>165</v>
      </c>
      <c r="BE365" s="477">
        <f>IF(N365="základní",J365,0)</f>
        <v>0</v>
      </c>
      <c r="BF365" s="477">
        <f>IF(N365="snížená",J365,0)</f>
        <v>0</v>
      </c>
      <c r="BG365" s="477">
        <f>IF(N365="zákl. přenesená",J365,0)</f>
        <v>0</v>
      </c>
      <c r="BH365" s="477">
        <f>IF(N365="sníž. přenesená",J365,0)</f>
        <v>0</v>
      </c>
      <c r="BI365" s="477">
        <f>IF(N365="nulová",J365,0)</f>
        <v>0</v>
      </c>
      <c r="BJ365" s="378" t="s">
        <v>88</v>
      </c>
      <c r="BK365" s="477">
        <f>ROUND(I365*H365,2)</f>
        <v>0</v>
      </c>
      <c r="BL365" s="378" t="s">
        <v>267</v>
      </c>
      <c r="BM365" s="476" t="s">
        <v>646</v>
      </c>
    </row>
    <row r="366" spans="1:65" s="391" customFormat="1">
      <c r="A366" s="387"/>
      <c r="B366" s="388"/>
      <c r="C366" s="387"/>
      <c r="D366" s="478" t="s">
        <v>174</v>
      </c>
      <c r="E366" s="387"/>
      <c r="F366" s="479" t="s">
        <v>647</v>
      </c>
      <c r="G366" s="387"/>
      <c r="H366" s="387"/>
      <c r="I366" s="480"/>
      <c r="J366" s="387"/>
      <c r="K366" s="387"/>
      <c r="L366" s="388"/>
      <c r="M366" s="481"/>
      <c r="O366" s="387"/>
      <c r="P366" s="387"/>
      <c r="Q366" s="387"/>
      <c r="R366" s="387"/>
      <c r="S366" s="387"/>
      <c r="T366" s="482"/>
      <c r="U366" s="387"/>
      <c r="V366" s="387"/>
      <c r="W366" s="387"/>
      <c r="X366" s="387"/>
      <c r="Y366" s="387"/>
      <c r="Z366" s="387"/>
      <c r="AA366" s="387"/>
      <c r="AB366" s="387"/>
      <c r="AC366" s="387"/>
      <c r="AD366" s="387"/>
      <c r="AE366" s="387"/>
      <c r="AT366" s="378" t="s">
        <v>174</v>
      </c>
      <c r="AU366" s="378" t="s">
        <v>90</v>
      </c>
    </row>
    <row r="367" spans="1:65" s="483" customFormat="1">
      <c r="B367" s="484"/>
      <c r="D367" s="485" t="s">
        <v>176</v>
      </c>
      <c r="E367" s="486" t="s">
        <v>79</v>
      </c>
      <c r="F367" s="487" t="s">
        <v>648</v>
      </c>
      <c r="H367" s="488">
        <v>22.5</v>
      </c>
      <c r="I367" s="489"/>
      <c r="L367" s="484"/>
      <c r="M367" s="490"/>
      <c r="T367" s="491"/>
      <c r="AT367" s="486" t="s">
        <v>176</v>
      </c>
      <c r="AU367" s="486" t="s">
        <v>90</v>
      </c>
      <c r="AV367" s="483" t="s">
        <v>90</v>
      </c>
      <c r="AW367" s="483" t="s">
        <v>39</v>
      </c>
      <c r="AX367" s="483" t="s">
        <v>81</v>
      </c>
      <c r="AY367" s="486" t="s">
        <v>165</v>
      </c>
    </row>
    <row r="368" spans="1:65" s="391" customFormat="1" ht="44.25" customHeight="1">
      <c r="A368" s="387"/>
      <c r="B368" s="388"/>
      <c r="C368" s="492" t="s">
        <v>654</v>
      </c>
      <c r="D368" s="492" t="s">
        <v>319</v>
      </c>
      <c r="E368" s="493" t="s">
        <v>650</v>
      </c>
      <c r="F368" s="494" t="s">
        <v>651</v>
      </c>
      <c r="G368" s="495" t="s">
        <v>213</v>
      </c>
      <c r="H368" s="496">
        <v>13.112</v>
      </c>
      <c r="I368" s="497"/>
      <c r="J368" s="498">
        <f>ROUND(I368*H368,2)</f>
        <v>0</v>
      </c>
      <c r="K368" s="494" t="s">
        <v>171</v>
      </c>
      <c r="L368" s="499"/>
      <c r="M368" s="500" t="s">
        <v>79</v>
      </c>
      <c r="N368" s="501" t="s">
        <v>51</v>
      </c>
      <c r="O368" s="387"/>
      <c r="P368" s="474">
        <f>O368*H368</f>
        <v>0</v>
      </c>
      <c r="Q368" s="474">
        <v>5.4000000000000003E-3</v>
      </c>
      <c r="R368" s="474">
        <f>Q368*H368</f>
        <v>7.0804800000000001E-2</v>
      </c>
      <c r="S368" s="474">
        <v>0</v>
      </c>
      <c r="T368" s="475">
        <f>S368*H368</f>
        <v>0</v>
      </c>
      <c r="U368" s="387"/>
      <c r="V368" s="387"/>
      <c r="W368" s="387"/>
      <c r="X368" s="387"/>
      <c r="Y368" s="387"/>
      <c r="Z368" s="387"/>
      <c r="AA368" s="387"/>
      <c r="AB368" s="387"/>
      <c r="AC368" s="387"/>
      <c r="AD368" s="387"/>
      <c r="AE368" s="387"/>
      <c r="AR368" s="476" t="s">
        <v>372</v>
      </c>
      <c r="AT368" s="476" t="s">
        <v>319</v>
      </c>
      <c r="AU368" s="476" t="s">
        <v>90</v>
      </c>
      <c r="AY368" s="378" t="s">
        <v>165</v>
      </c>
      <c r="BE368" s="477">
        <f>IF(N368="základní",J368,0)</f>
        <v>0</v>
      </c>
      <c r="BF368" s="477">
        <f>IF(N368="snížená",J368,0)</f>
        <v>0</v>
      </c>
      <c r="BG368" s="477">
        <f>IF(N368="zákl. přenesená",J368,0)</f>
        <v>0</v>
      </c>
      <c r="BH368" s="477">
        <f>IF(N368="sníž. přenesená",J368,0)</f>
        <v>0</v>
      </c>
      <c r="BI368" s="477">
        <f>IF(N368="nulová",J368,0)</f>
        <v>0</v>
      </c>
      <c r="BJ368" s="378" t="s">
        <v>88</v>
      </c>
      <c r="BK368" s="477">
        <f>ROUND(I368*H368,2)</f>
        <v>0</v>
      </c>
      <c r="BL368" s="378" t="s">
        <v>267</v>
      </c>
      <c r="BM368" s="476" t="s">
        <v>652</v>
      </c>
    </row>
    <row r="369" spans="1:65" s="483" customFormat="1">
      <c r="B369" s="484"/>
      <c r="D369" s="485" t="s">
        <v>176</v>
      </c>
      <c r="E369" s="486" t="s">
        <v>79</v>
      </c>
      <c r="F369" s="487" t="s">
        <v>628</v>
      </c>
      <c r="H369" s="488">
        <v>11.25</v>
      </c>
      <c r="I369" s="489"/>
      <c r="L369" s="484"/>
      <c r="M369" s="490"/>
      <c r="T369" s="491"/>
      <c r="AT369" s="486" t="s">
        <v>176</v>
      </c>
      <c r="AU369" s="486" t="s">
        <v>90</v>
      </c>
      <c r="AV369" s="483" t="s">
        <v>90</v>
      </c>
      <c r="AW369" s="483" t="s">
        <v>39</v>
      </c>
      <c r="AX369" s="483" t="s">
        <v>81</v>
      </c>
      <c r="AY369" s="486" t="s">
        <v>165</v>
      </c>
    </row>
    <row r="370" spans="1:65" s="483" customFormat="1">
      <c r="B370" s="484"/>
      <c r="D370" s="485" t="s">
        <v>176</v>
      </c>
      <c r="F370" s="487" t="s">
        <v>653</v>
      </c>
      <c r="H370" s="488">
        <v>13.112</v>
      </c>
      <c r="I370" s="489"/>
      <c r="L370" s="484"/>
      <c r="M370" s="490"/>
      <c r="T370" s="491"/>
      <c r="AT370" s="486" t="s">
        <v>176</v>
      </c>
      <c r="AU370" s="486" t="s">
        <v>90</v>
      </c>
      <c r="AV370" s="483" t="s">
        <v>90</v>
      </c>
      <c r="AW370" s="483" t="s">
        <v>4</v>
      </c>
      <c r="AX370" s="483" t="s">
        <v>88</v>
      </c>
      <c r="AY370" s="486" t="s">
        <v>165</v>
      </c>
    </row>
    <row r="371" spans="1:65" s="391" customFormat="1" ht="49.15" customHeight="1">
      <c r="A371" s="387"/>
      <c r="B371" s="388"/>
      <c r="C371" s="492" t="s">
        <v>658</v>
      </c>
      <c r="D371" s="492" t="s">
        <v>319</v>
      </c>
      <c r="E371" s="493" t="s">
        <v>655</v>
      </c>
      <c r="F371" s="494" t="s">
        <v>656</v>
      </c>
      <c r="G371" s="495" t="s">
        <v>213</v>
      </c>
      <c r="H371" s="496">
        <v>13.112</v>
      </c>
      <c r="I371" s="497"/>
      <c r="J371" s="498">
        <f>ROUND(I371*H371,2)</f>
        <v>0</v>
      </c>
      <c r="K371" s="494" t="s">
        <v>171</v>
      </c>
      <c r="L371" s="499"/>
      <c r="M371" s="500" t="s">
        <v>79</v>
      </c>
      <c r="N371" s="501" t="s">
        <v>51</v>
      </c>
      <c r="O371" s="387"/>
      <c r="P371" s="474">
        <f>O371*H371</f>
        <v>0</v>
      </c>
      <c r="Q371" s="474">
        <v>5.3E-3</v>
      </c>
      <c r="R371" s="474">
        <f>Q371*H371</f>
        <v>6.9493600000000003E-2</v>
      </c>
      <c r="S371" s="474">
        <v>0</v>
      </c>
      <c r="T371" s="475">
        <f>S371*H371</f>
        <v>0</v>
      </c>
      <c r="U371" s="387"/>
      <c r="V371" s="387"/>
      <c r="W371" s="387"/>
      <c r="X371" s="387"/>
      <c r="Y371" s="387"/>
      <c r="Z371" s="387"/>
      <c r="AA371" s="387"/>
      <c r="AB371" s="387"/>
      <c r="AC371" s="387"/>
      <c r="AD371" s="387"/>
      <c r="AE371" s="387"/>
      <c r="AR371" s="476" t="s">
        <v>372</v>
      </c>
      <c r="AT371" s="476" t="s">
        <v>319</v>
      </c>
      <c r="AU371" s="476" t="s">
        <v>90</v>
      </c>
      <c r="AY371" s="378" t="s">
        <v>165</v>
      </c>
      <c r="BE371" s="477">
        <f>IF(N371="základní",J371,0)</f>
        <v>0</v>
      </c>
      <c r="BF371" s="477">
        <f>IF(N371="snížená",J371,0)</f>
        <v>0</v>
      </c>
      <c r="BG371" s="477">
        <f>IF(N371="zákl. přenesená",J371,0)</f>
        <v>0</v>
      </c>
      <c r="BH371" s="477">
        <f>IF(N371="sníž. přenesená",J371,0)</f>
        <v>0</v>
      </c>
      <c r="BI371" s="477">
        <f>IF(N371="nulová",J371,0)</f>
        <v>0</v>
      </c>
      <c r="BJ371" s="378" t="s">
        <v>88</v>
      </c>
      <c r="BK371" s="477">
        <f>ROUND(I371*H371,2)</f>
        <v>0</v>
      </c>
      <c r="BL371" s="378" t="s">
        <v>267</v>
      </c>
      <c r="BM371" s="476" t="s">
        <v>657</v>
      </c>
    </row>
    <row r="372" spans="1:65" s="483" customFormat="1">
      <c r="B372" s="484"/>
      <c r="D372" s="485" t="s">
        <v>176</v>
      </c>
      <c r="E372" s="486" t="s">
        <v>79</v>
      </c>
      <c r="F372" s="487" t="s">
        <v>628</v>
      </c>
      <c r="H372" s="488">
        <v>11.25</v>
      </c>
      <c r="I372" s="489"/>
      <c r="L372" s="484"/>
      <c r="M372" s="490"/>
      <c r="T372" s="491"/>
      <c r="AT372" s="486" t="s">
        <v>176</v>
      </c>
      <c r="AU372" s="486" t="s">
        <v>90</v>
      </c>
      <c r="AV372" s="483" t="s">
        <v>90</v>
      </c>
      <c r="AW372" s="483" t="s">
        <v>39</v>
      </c>
      <c r="AX372" s="483" t="s">
        <v>81</v>
      </c>
      <c r="AY372" s="486" t="s">
        <v>165</v>
      </c>
    </row>
    <row r="373" spans="1:65" s="483" customFormat="1">
      <c r="B373" s="484"/>
      <c r="D373" s="485" t="s">
        <v>176</v>
      </c>
      <c r="F373" s="487" t="s">
        <v>653</v>
      </c>
      <c r="H373" s="488">
        <v>13.112</v>
      </c>
      <c r="I373" s="489"/>
      <c r="L373" s="484"/>
      <c r="M373" s="490"/>
      <c r="T373" s="491"/>
      <c r="AT373" s="486" t="s">
        <v>176</v>
      </c>
      <c r="AU373" s="486" t="s">
        <v>90</v>
      </c>
      <c r="AV373" s="483" t="s">
        <v>90</v>
      </c>
      <c r="AW373" s="483" t="s">
        <v>4</v>
      </c>
      <c r="AX373" s="483" t="s">
        <v>88</v>
      </c>
      <c r="AY373" s="486" t="s">
        <v>165</v>
      </c>
    </row>
    <row r="374" spans="1:65" s="391" customFormat="1" ht="24.2" customHeight="1">
      <c r="A374" s="387"/>
      <c r="B374" s="388"/>
      <c r="C374" s="465" t="s">
        <v>664</v>
      </c>
      <c r="D374" s="465" t="s">
        <v>167</v>
      </c>
      <c r="E374" s="466" t="s">
        <v>659</v>
      </c>
      <c r="F374" s="467" t="s">
        <v>660</v>
      </c>
      <c r="G374" s="468" t="s">
        <v>213</v>
      </c>
      <c r="H374" s="469">
        <v>46.41</v>
      </c>
      <c r="I374" s="470"/>
      <c r="J374" s="471">
        <f>ROUND(I374*H374,2)</f>
        <v>0</v>
      </c>
      <c r="K374" s="467" t="s">
        <v>171</v>
      </c>
      <c r="L374" s="388"/>
      <c r="M374" s="472" t="s">
        <v>79</v>
      </c>
      <c r="N374" s="473" t="s">
        <v>51</v>
      </c>
      <c r="O374" s="387"/>
      <c r="P374" s="474">
        <f>O374*H374</f>
        <v>0</v>
      </c>
      <c r="Q374" s="474">
        <v>3.9825E-4</v>
      </c>
      <c r="R374" s="474">
        <f>Q374*H374</f>
        <v>1.8482782499999999E-2</v>
      </c>
      <c r="S374" s="474">
        <v>0</v>
      </c>
      <c r="T374" s="475">
        <f>S374*H374</f>
        <v>0</v>
      </c>
      <c r="U374" s="387"/>
      <c r="V374" s="387"/>
      <c r="W374" s="387"/>
      <c r="X374" s="387"/>
      <c r="Y374" s="387"/>
      <c r="Z374" s="387"/>
      <c r="AA374" s="387"/>
      <c r="AB374" s="387"/>
      <c r="AC374" s="387"/>
      <c r="AD374" s="387"/>
      <c r="AE374" s="387"/>
      <c r="AR374" s="476" t="s">
        <v>267</v>
      </c>
      <c r="AT374" s="476" t="s">
        <v>167</v>
      </c>
      <c r="AU374" s="476" t="s">
        <v>90</v>
      </c>
      <c r="AY374" s="378" t="s">
        <v>165</v>
      </c>
      <c r="BE374" s="477">
        <f>IF(N374="základní",J374,0)</f>
        <v>0</v>
      </c>
      <c r="BF374" s="477">
        <f>IF(N374="snížená",J374,0)</f>
        <v>0</v>
      </c>
      <c r="BG374" s="477">
        <f>IF(N374="zákl. přenesená",J374,0)</f>
        <v>0</v>
      </c>
      <c r="BH374" s="477">
        <f>IF(N374="sníž. přenesená",J374,0)</f>
        <v>0</v>
      </c>
      <c r="BI374" s="477">
        <f>IF(N374="nulová",J374,0)</f>
        <v>0</v>
      </c>
      <c r="BJ374" s="378" t="s">
        <v>88</v>
      </c>
      <c r="BK374" s="477">
        <f>ROUND(I374*H374,2)</f>
        <v>0</v>
      </c>
      <c r="BL374" s="378" t="s">
        <v>267</v>
      </c>
      <c r="BM374" s="476" t="s">
        <v>661</v>
      </c>
    </row>
    <row r="375" spans="1:65" s="391" customFormat="1">
      <c r="A375" s="387"/>
      <c r="B375" s="388"/>
      <c r="C375" s="387"/>
      <c r="D375" s="478" t="s">
        <v>174</v>
      </c>
      <c r="E375" s="387"/>
      <c r="F375" s="479" t="s">
        <v>662</v>
      </c>
      <c r="G375" s="387"/>
      <c r="H375" s="387"/>
      <c r="I375" s="480"/>
      <c r="J375" s="387"/>
      <c r="K375" s="387"/>
      <c r="L375" s="388"/>
      <c r="M375" s="481"/>
      <c r="O375" s="387"/>
      <c r="P375" s="387"/>
      <c r="Q375" s="387"/>
      <c r="R375" s="387"/>
      <c r="S375" s="387"/>
      <c r="T375" s="482"/>
      <c r="U375" s="387"/>
      <c r="V375" s="387"/>
      <c r="W375" s="387"/>
      <c r="X375" s="387"/>
      <c r="Y375" s="387"/>
      <c r="Z375" s="387"/>
      <c r="AA375" s="387"/>
      <c r="AB375" s="387"/>
      <c r="AC375" s="387"/>
      <c r="AD375" s="387"/>
      <c r="AE375" s="387"/>
      <c r="AT375" s="378" t="s">
        <v>174</v>
      </c>
      <c r="AU375" s="378" t="s">
        <v>90</v>
      </c>
    </row>
    <row r="376" spans="1:65" s="483" customFormat="1" ht="22.5">
      <c r="B376" s="484"/>
      <c r="D376" s="485" t="s">
        <v>176</v>
      </c>
      <c r="E376" s="486" t="s">
        <v>79</v>
      </c>
      <c r="F376" s="487" t="s">
        <v>663</v>
      </c>
      <c r="H376" s="488">
        <v>46.41</v>
      </c>
      <c r="I376" s="489"/>
      <c r="L376" s="484"/>
      <c r="M376" s="490"/>
      <c r="T376" s="491"/>
      <c r="AT376" s="486" t="s">
        <v>176</v>
      </c>
      <c r="AU376" s="486" t="s">
        <v>90</v>
      </c>
      <c r="AV376" s="483" t="s">
        <v>90</v>
      </c>
      <c r="AW376" s="483" t="s">
        <v>39</v>
      </c>
      <c r="AX376" s="483" t="s">
        <v>81</v>
      </c>
      <c r="AY376" s="486" t="s">
        <v>165</v>
      </c>
    </row>
    <row r="377" spans="1:65" s="391" customFormat="1" ht="44.25" customHeight="1">
      <c r="A377" s="387"/>
      <c r="B377" s="388"/>
      <c r="C377" s="492" t="s">
        <v>667</v>
      </c>
      <c r="D377" s="492" t="s">
        <v>319</v>
      </c>
      <c r="E377" s="493" t="s">
        <v>650</v>
      </c>
      <c r="F377" s="494" t="s">
        <v>651</v>
      </c>
      <c r="G377" s="495" t="s">
        <v>213</v>
      </c>
      <c r="H377" s="496">
        <v>27.045000000000002</v>
      </c>
      <c r="I377" s="497"/>
      <c r="J377" s="498">
        <f>ROUND(I377*H377,2)</f>
        <v>0</v>
      </c>
      <c r="K377" s="494" t="s">
        <v>171</v>
      </c>
      <c r="L377" s="499"/>
      <c r="M377" s="500" t="s">
        <v>79</v>
      </c>
      <c r="N377" s="501" t="s">
        <v>51</v>
      </c>
      <c r="O377" s="387"/>
      <c r="P377" s="474">
        <f>O377*H377</f>
        <v>0</v>
      </c>
      <c r="Q377" s="474">
        <v>5.4000000000000003E-3</v>
      </c>
      <c r="R377" s="474">
        <f>Q377*H377</f>
        <v>0.14604300000000001</v>
      </c>
      <c r="S377" s="474">
        <v>0</v>
      </c>
      <c r="T377" s="475">
        <f>S377*H377</f>
        <v>0</v>
      </c>
      <c r="U377" s="387"/>
      <c r="V377" s="387"/>
      <c r="W377" s="387"/>
      <c r="X377" s="387"/>
      <c r="Y377" s="387"/>
      <c r="Z377" s="387"/>
      <c r="AA377" s="387"/>
      <c r="AB377" s="387"/>
      <c r="AC377" s="387"/>
      <c r="AD377" s="387"/>
      <c r="AE377" s="387"/>
      <c r="AR377" s="476" t="s">
        <v>372</v>
      </c>
      <c r="AT377" s="476" t="s">
        <v>319</v>
      </c>
      <c r="AU377" s="476" t="s">
        <v>90</v>
      </c>
      <c r="AY377" s="378" t="s">
        <v>165</v>
      </c>
      <c r="BE377" s="477">
        <f>IF(N377="základní",J377,0)</f>
        <v>0</v>
      </c>
      <c r="BF377" s="477">
        <f>IF(N377="snížená",J377,0)</f>
        <v>0</v>
      </c>
      <c r="BG377" s="477">
        <f>IF(N377="zákl. přenesená",J377,0)</f>
        <v>0</v>
      </c>
      <c r="BH377" s="477">
        <f>IF(N377="sníž. přenesená",J377,0)</f>
        <v>0</v>
      </c>
      <c r="BI377" s="477">
        <f>IF(N377="nulová",J377,0)</f>
        <v>0</v>
      </c>
      <c r="BJ377" s="378" t="s">
        <v>88</v>
      </c>
      <c r="BK377" s="477">
        <f>ROUND(I377*H377,2)</f>
        <v>0</v>
      </c>
      <c r="BL377" s="378" t="s">
        <v>267</v>
      </c>
      <c r="BM377" s="476" t="s">
        <v>665</v>
      </c>
    </row>
    <row r="378" spans="1:65" s="483" customFormat="1" ht="22.5">
      <c r="B378" s="484"/>
      <c r="D378" s="485" t="s">
        <v>176</v>
      </c>
      <c r="E378" s="486" t="s">
        <v>79</v>
      </c>
      <c r="F378" s="487" t="s">
        <v>639</v>
      </c>
      <c r="H378" s="488">
        <v>23.204999999999998</v>
      </c>
      <c r="I378" s="489"/>
      <c r="L378" s="484"/>
      <c r="M378" s="490"/>
      <c r="T378" s="491"/>
      <c r="AT378" s="486" t="s">
        <v>176</v>
      </c>
      <c r="AU378" s="486" t="s">
        <v>90</v>
      </c>
      <c r="AV378" s="483" t="s">
        <v>90</v>
      </c>
      <c r="AW378" s="483" t="s">
        <v>39</v>
      </c>
      <c r="AX378" s="483" t="s">
        <v>81</v>
      </c>
      <c r="AY378" s="486" t="s">
        <v>165</v>
      </c>
    </row>
    <row r="379" spans="1:65" s="483" customFormat="1">
      <c r="B379" s="484"/>
      <c r="D379" s="485" t="s">
        <v>176</v>
      </c>
      <c r="F379" s="487" t="s">
        <v>666</v>
      </c>
      <c r="H379" s="488">
        <v>27.045000000000002</v>
      </c>
      <c r="I379" s="489"/>
      <c r="L379" s="484"/>
      <c r="M379" s="490"/>
      <c r="T379" s="491"/>
      <c r="AT379" s="486" t="s">
        <v>176</v>
      </c>
      <c r="AU379" s="486" t="s">
        <v>90</v>
      </c>
      <c r="AV379" s="483" t="s">
        <v>90</v>
      </c>
      <c r="AW379" s="483" t="s">
        <v>4</v>
      </c>
      <c r="AX379" s="483" t="s">
        <v>88</v>
      </c>
      <c r="AY379" s="486" t="s">
        <v>165</v>
      </c>
    </row>
    <row r="380" spans="1:65" s="391" customFormat="1" ht="49.15" customHeight="1">
      <c r="A380" s="387"/>
      <c r="B380" s="388"/>
      <c r="C380" s="492" t="s">
        <v>669</v>
      </c>
      <c r="D380" s="492" t="s">
        <v>319</v>
      </c>
      <c r="E380" s="493" t="s">
        <v>655</v>
      </c>
      <c r="F380" s="494" t="s">
        <v>656</v>
      </c>
      <c r="G380" s="495" t="s">
        <v>213</v>
      </c>
      <c r="H380" s="496">
        <v>27.045000000000002</v>
      </c>
      <c r="I380" s="497"/>
      <c r="J380" s="498">
        <f>ROUND(I380*H380,2)</f>
        <v>0</v>
      </c>
      <c r="K380" s="494" t="s">
        <v>171</v>
      </c>
      <c r="L380" s="499"/>
      <c r="M380" s="500" t="s">
        <v>79</v>
      </c>
      <c r="N380" s="501" t="s">
        <v>51</v>
      </c>
      <c r="O380" s="387"/>
      <c r="P380" s="474">
        <f>O380*H380</f>
        <v>0</v>
      </c>
      <c r="Q380" s="474">
        <v>5.3E-3</v>
      </c>
      <c r="R380" s="474">
        <f>Q380*H380</f>
        <v>0.14333850000000001</v>
      </c>
      <c r="S380" s="474">
        <v>0</v>
      </c>
      <c r="T380" s="475">
        <f>S380*H380</f>
        <v>0</v>
      </c>
      <c r="U380" s="387"/>
      <c r="V380" s="387"/>
      <c r="W380" s="387"/>
      <c r="X380" s="387"/>
      <c r="Y380" s="387"/>
      <c r="Z380" s="387"/>
      <c r="AA380" s="387"/>
      <c r="AB380" s="387"/>
      <c r="AC380" s="387"/>
      <c r="AD380" s="387"/>
      <c r="AE380" s="387"/>
      <c r="AR380" s="476" t="s">
        <v>372</v>
      </c>
      <c r="AT380" s="476" t="s">
        <v>319</v>
      </c>
      <c r="AU380" s="476" t="s">
        <v>90</v>
      </c>
      <c r="AY380" s="378" t="s">
        <v>165</v>
      </c>
      <c r="BE380" s="477">
        <f>IF(N380="základní",J380,0)</f>
        <v>0</v>
      </c>
      <c r="BF380" s="477">
        <f>IF(N380="snížená",J380,0)</f>
        <v>0</v>
      </c>
      <c r="BG380" s="477">
        <f>IF(N380="zákl. přenesená",J380,0)</f>
        <v>0</v>
      </c>
      <c r="BH380" s="477">
        <f>IF(N380="sníž. přenesená",J380,0)</f>
        <v>0</v>
      </c>
      <c r="BI380" s="477">
        <f>IF(N380="nulová",J380,0)</f>
        <v>0</v>
      </c>
      <c r="BJ380" s="378" t="s">
        <v>88</v>
      </c>
      <c r="BK380" s="477">
        <f>ROUND(I380*H380,2)</f>
        <v>0</v>
      </c>
      <c r="BL380" s="378" t="s">
        <v>267</v>
      </c>
      <c r="BM380" s="476" t="s">
        <v>668</v>
      </c>
    </row>
    <row r="381" spans="1:65" s="483" customFormat="1" ht="22.5">
      <c r="B381" s="484"/>
      <c r="D381" s="485" t="s">
        <v>176</v>
      </c>
      <c r="E381" s="486" t="s">
        <v>79</v>
      </c>
      <c r="F381" s="487" t="s">
        <v>639</v>
      </c>
      <c r="H381" s="488">
        <v>23.204999999999998</v>
      </c>
      <c r="I381" s="489"/>
      <c r="L381" s="484"/>
      <c r="M381" s="490"/>
      <c r="T381" s="491"/>
      <c r="AT381" s="486" t="s">
        <v>176</v>
      </c>
      <c r="AU381" s="486" t="s">
        <v>90</v>
      </c>
      <c r="AV381" s="483" t="s">
        <v>90</v>
      </c>
      <c r="AW381" s="483" t="s">
        <v>39</v>
      </c>
      <c r="AX381" s="483" t="s">
        <v>81</v>
      </c>
      <c r="AY381" s="486" t="s">
        <v>165</v>
      </c>
    </row>
    <row r="382" spans="1:65" s="483" customFormat="1">
      <c r="B382" s="484"/>
      <c r="D382" s="485" t="s">
        <v>176</v>
      </c>
      <c r="F382" s="487" t="s">
        <v>666</v>
      </c>
      <c r="H382" s="488">
        <v>27.045000000000002</v>
      </c>
      <c r="I382" s="489"/>
      <c r="L382" s="484"/>
      <c r="M382" s="490"/>
      <c r="T382" s="491"/>
      <c r="AT382" s="486" t="s">
        <v>176</v>
      </c>
      <c r="AU382" s="486" t="s">
        <v>90</v>
      </c>
      <c r="AV382" s="483" t="s">
        <v>90</v>
      </c>
      <c r="AW382" s="483" t="s">
        <v>4</v>
      </c>
      <c r="AX382" s="483" t="s">
        <v>88</v>
      </c>
      <c r="AY382" s="486" t="s">
        <v>165</v>
      </c>
    </row>
    <row r="383" spans="1:65" s="391" customFormat="1" ht="44.25" customHeight="1">
      <c r="A383" s="387"/>
      <c r="B383" s="388"/>
      <c r="C383" s="465" t="s">
        <v>675</v>
      </c>
      <c r="D383" s="465" t="s">
        <v>167</v>
      </c>
      <c r="E383" s="466" t="s">
        <v>670</v>
      </c>
      <c r="F383" s="467" t="s">
        <v>671</v>
      </c>
      <c r="G383" s="468" t="s">
        <v>213</v>
      </c>
      <c r="H383" s="469">
        <v>4.375</v>
      </c>
      <c r="I383" s="470"/>
      <c r="J383" s="471">
        <f>ROUND(I383*H383,2)</f>
        <v>0</v>
      </c>
      <c r="K383" s="467" t="s">
        <v>171</v>
      </c>
      <c r="L383" s="388"/>
      <c r="M383" s="472" t="s">
        <v>79</v>
      </c>
      <c r="N383" s="473" t="s">
        <v>51</v>
      </c>
      <c r="O383" s="387"/>
      <c r="P383" s="474">
        <f>O383*H383</f>
        <v>0</v>
      </c>
      <c r="Q383" s="474">
        <v>3.9500000000000001E-4</v>
      </c>
      <c r="R383" s="474">
        <f>Q383*H383</f>
        <v>1.7281250000000001E-3</v>
      </c>
      <c r="S383" s="474">
        <v>0</v>
      </c>
      <c r="T383" s="475">
        <f>S383*H383</f>
        <v>0</v>
      </c>
      <c r="U383" s="387"/>
      <c r="V383" s="387"/>
      <c r="W383" s="387"/>
      <c r="X383" s="387"/>
      <c r="Y383" s="387"/>
      <c r="Z383" s="387"/>
      <c r="AA383" s="387"/>
      <c r="AB383" s="387"/>
      <c r="AC383" s="387"/>
      <c r="AD383" s="387"/>
      <c r="AE383" s="387"/>
      <c r="AR383" s="476" t="s">
        <v>267</v>
      </c>
      <c r="AT383" s="476" t="s">
        <v>167</v>
      </c>
      <c r="AU383" s="476" t="s">
        <v>90</v>
      </c>
      <c r="AY383" s="378" t="s">
        <v>165</v>
      </c>
      <c r="BE383" s="477">
        <f>IF(N383="základní",J383,0)</f>
        <v>0</v>
      </c>
      <c r="BF383" s="477">
        <f>IF(N383="snížená",J383,0)</f>
        <v>0</v>
      </c>
      <c r="BG383" s="477">
        <f>IF(N383="zákl. přenesená",J383,0)</f>
        <v>0</v>
      </c>
      <c r="BH383" s="477">
        <f>IF(N383="sníž. přenesená",J383,0)</f>
        <v>0</v>
      </c>
      <c r="BI383" s="477">
        <f>IF(N383="nulová",J383,0)</f>
        <v>0</v>
      </c>
      <c r="BJ383" s="378" t="s">
        <v>88</v>
      </c>
      <c r="BK383" s="477">
        <f>ROUND(I383*H383,2)</f>
        <v>0</v>
      </c>
      <c r="BL383" s="378" t="s">
        <v>267</v>
      </c>
      <c r="BM383" s="476" t="s">
        <v>672</v>
      </c>
    </row>
    <row r="384" spans="1:65" s="391" customFormat="1">
      <c r="A384" s="387"/>
      <c r="B384" s="388"/>
      <c r="C384" s="387"/>
      <c r="D384" s="478" t="s">
        <v>174</v>
      </c>
      <c r="E384" s="387"/>
      <c r="F384" s="479" t="s">
        <v>673</v>
      </c>
      <c r="G384" s="387"/>
      <c r="H384" s="387"/>
      <c r="I384" s="480"/>
      <c r="J384" s="387"/>
      <c r="K384" s="387"/>
      <c r="L384" s="388"/>
      <c r="M384" s="481"/>
      <c r="O384" s="387"/>
      <c r="P384" s="387"/>
      <c r="Q384" s="387"/>
      <c r="R384" s="387"/>
      <c r="S384" s="387"/>
      <c r="T384" s="482"/>
      <c r="U384" s="387"/>
      <c r="V384" s="387"/>
      <c r="W384" s="387"/>
      <c r="X384" s="387"/>
      <c r="Y384" s="387"/>
      <c r="Z384" s="387"/>
      <c r="AA384" s="387"/>
      <c r="AB384" s="387"/>
      <c r="AC384" s="387"/>
      <c r="AD384" s="387"/>
      <c r="AE384" s="387"/>
      <c r="AT384" s="378" t="s">
        <v>174</v>
      </c>
      <c r="AU384" s="378" t="s">
        <v>90</v>
      </c>
    </row>
    <row r="385" spans="1:65" s="483" customFormat="1">
      <c r="B385" s="484"/>
      <c r="D385" s="485" t="s">
        <v>176</v>
      </c>
      <c r="E385" s="486" t="s">
        <v>79</v>
      </c>
      <c r="F385" s="487" t="s">
        <v>674</v>
      </c>
      <c r="H385" s="488">
        <v>4.375</v>
      </c>
      <c r="I385" s="489"/>
      <c r="L385" s="484"/>
      <c r="M385" s="490"/>
      <c r="T385" s="491"/>
      <c r="AT385" s="486" t="s">
        <v>176</v>
      </c>
      <c r="AU385" s="486" t="s">
        <v>90</v>
      </c>
      <c r="AV385" s="483" t="s">
        <v>90</v>
      </c>
      <c r="AW385" s="483" t="s">
        <v>39</v>
      </c>
      <c r="AX385" s="483" t="s">
        <v>81</v>
      </c>
      <c r="AY385" s="486" t="s">
        <v>165</v>
      </c>
    </row>
    <row r="386" spans="1:65" s="391" customFormat="1" ht="44.25" customHeight="1">
      <c r="A386" s="387"/>
      <c r="B386" s="388"/>
      <c r="C386" s="465" t="s">
        <v>683</v>
      </c>
      <c r="D386" s="465" t="s">
        <v>167</v>
      </c>
      <c r="E386" s="466" t="s">
        <v>676</v>
      </c>
      <c r="F386" s="467" t="s">
        <v>677</v>
      </c>
      <c r="G386" s="468" t="s">
        <v>678</v>
      </c>
      <c r="H386" s="503"/>
      <c r="I386" s="470"/>
      <c r="J386" s="471">
        <f>ROUND(I386*H386,2)</f>
        <v>0</v>
      </c>
      <c r="K386" s="467" t="s">
        <v>171</v>
      </c>
      <c r="L386" s="388"/>
      <c r="M386" s="472" t="s">
        <v>79</v>
      </c>
      <c r="N386" s="473" t="s">
        <v>51</v>
      </c>
      <c r="O386" s="387"/>
      <c r="P386" s="474">
        <f>O386*H386</f>
        <v>0</v>
      </c>
      <c r="Q386" s="474">
        <v>0</v>
      </c>
      <c r="R386" s="474">
        <f>Q386*H386</f>
        <v>0</v>
      </c>
      <c r="S386" s="474">
        <v>0</v>
      </c>
      <c r="T386" s="475">
        <f>S386*H386</f>
        <v>0</v>
      </c>
      <c r="U386" s="387"/>
      <c r="V386" s="387"/>
      <c r="W386" s="387"/>
      <c r="X386" s="387"/>
      <c r="Y386" s="387"/>
      <c r="Z386" s="387"/>
      <c r="AA386" s="387"/>
      <c r="AB386" s="387"/>
      <c r="AC386" s="387"/>
      <c r="AD386" s="387"/>
      <c r="AE386" s="387"/>
      <c r="AR386" s="476" t="s">
        <v>267</v>
      </c>
      <c r="AT386" s="476" t="s">
        <v>167</v>
      </c>
      <c r="AU386" s="476" t="s">
        <v>90</v>
      </c>
      <c r="AY386" s="378" t="s">
        <v>165</v>
      </c>
      <c r="BE386" s="477">
        <f>IF(N386="základní",J386,0)</f>
        <v>0</v>
      </c>
      <c r="BF386" s="477">
        <f>IF(N386="snížená",J386,0)</f>
        <v>0</v>
      </c>
      <c r="BG386" s="477">
        <f>IF(N386="zákl. přenesená",J386,0)</f>
        <v>0</v>
      </c>
      <c r="BH386" s="477">
        <f>IF(N386="sníž. přenesená",J386,0)</f>
        <v>0</v>
      </c>
      <c r="BI386" s="477">
        <f>IF(N386="nulová",J386,0)</f>
        <v>0</v>
      </c>
      <c r="BJ386" s="378" t="s">
        <v>88</v>
      </c>
      <c r="BK386" s="477">
        <f>ROUND(I386*H386,2)</f>
        <v>0</v>
      </c>
      <c r="BL386" s="378" t="s">
        <v>267</v>
      </c>
      <c r="BM386" s="476" t="s">
        <v>679</v>
      </c>
    </row>
    <row r="387" spans="1:65" s="391" customFormat="1">
      <c r="A387" s="387"/>
      <c r="B387" s="388"/>
      <c r="C387" s="387"/>
      <c r="D387" s="478" t="s">
        <v>174</v>
      </c>
      <c r="E387" s="387"/>
      <c r="F387" s="479" t="s">
        <v>680</v>
      </c>
      <c r="G387" s="387"/>
      <c r="H387" s="387"/>
      <c r="I387" s="480"/>
      <c r="J387" s="387"/>
      <c r="K387" s="387"/>
      <c r="L387" s="388"/>
      <c r="M387" s="481"/>
      <c r="O387" s="387"/>
      <c r="P387" s="387"/>
      <c r="Q387" s="387"/>
      <c r="R387" s="387"/>
      <c r="S387" s="387"/>
      <c r="T387" s="482"/>
      <c r="U387" s="387"/>
      <c r="V387" s="387"/>
      <c r="W387" s="387"/>
      <c r="X387" s="387"/>
      <c r="Y387" s="387"/>
      <c r="Z387" s="387"/>
      <c r="AA387" s="387"/>
      <c r="AB387" s="387"/>
      <c r="AC387" s="387"/>
      <c r="AD387" s="387"/>
      <c r="AE387" s="387"/>
      <c r="AT387" s="378" t="s">
        <v>174</v>
      </c>
      <c r="AU387" s="378" t="s">
        <v>90</v>
      </c>
    </row>
    <row r="388" spans="1:65" s="452" customFormat="1" ht="22.9" customHeight="1">
      <c r="B388" s="453"/>
      <c r="D388" s="454" t="s">
        <v>80</v>
      </c>
      <c r="E388" s="463" t="s">
        <v>681</v>
      </c>
      <c r="F388" s="463" t="s">
        <v>682</v>
      </c>
      <c r="I388" s="456"/>
      <c r="J388" s="464">
        <f>BK388</f>
        <v>0</v>
      </c>
      <c r="L388" s="453"/>
      <c r="M388" s="458"/>
      <c r="P388" s="459">
        <f>SUM(P389:P404)</f>
        <v>0</v>
      </c>
      <c r="R388" s="459">
        <f>SUM(R389:R404)</f>
        <v>0.83079150026999993</v>
      </c>
      <c r="T388" s="460">
        <f>SUM(T389:T404)</f>
        <v>0</v>
      </c>
      <c r="AR388" s="454" t="s">
        <v>90</v>
      </c>
      <c r="AT388" s="461" t="s">
        <v>80</v>
      </c>
      <c r="AU388" s="461" t="s">
        <v>88</v>
      </c>
      <c r="AY388" s="454" t="s">
        <v>165</v>
      </c>
      <c r="BK388" s="462">
        <f>SUM(BK389:BK404)</f>
        <v>0</v>
      </c>
    </row>
    <row r="389" spans="1:65" s="391" customFormat="1" ht="37.9" customHeight="1">
      <c r="A389" s="387"/>
      <c r="B389" s="388"/>
      <c r="C389" s="465" t="s">
        <v>689</v>
      </c>
      <c r="D389" s="465" t="s">
        <v>167</v>
      </c>
      <c r="E389" s="466" t="s">
        <v>684</v>
      </c>
      <c r="F389" s="467" t="s">
        <v>685</v>
      </c>
      <c r="G389" s="468" t="s">
        <v>213</v>
      </c>
      <c r="H389" s="469">
        <v>57.09</v>
      </c>
      <c r="I389" s="470"/>
      <c r="J389" s="471">
        <f>ROUND(I389*H389,2)</f>
        <v>0</v>
      </c>
      <c r="K389" s="467" t="s">
        <v>171</v>
      </c>
      <c r="L389" s="388"/>
      <c r="M389" s="472" t="s">
        <v>79</v>
      </c>
      <c r="N389" s="473" t="s">
        <v>51</v>
      </c>
      <c r="O389" s="387"/>
      <c r="P389" s="474">
        <f>O389*H389</f>
        <v>0</v>
      </c>
      <c r="Q389" s="474">
        <v>0</v>
      </c>
      <c r="R389" s="474">
        <f>Q389*H389</f>
        <v>0</v>
      </c>
      <c r="S389" s="474">
        <v>0</v>
      </c>
      <c r="T389" s="475">
        <f>S389*H389</f>
        <v>0</v>
      </c>
      <c r="U389" s="387"/>
      <c r="V389" s="387"/>
      <c r="W389" s="387"/>
      <c r="X389" s="387"/>
      <c r="Y389" s="387"/>
      <c r="Z389" s="387"/>
      <c r="AA389" s="387"/>
      <c r="AB389" s="387"/>
      <c r="AC389" s="387"/>
      <c r="AD389" s="387"/>
      <c r="AE389" s="387"/>
      <c r="AR389" s="476" t="s">
        <v>267</v>
      </c>
      <c r="AT389" s="476" t="s">
        <v>167</v>
      </c>
      <c r="AU389" s="476" t="s">
        <v>90</v>
      </c>
      <c r="AY389" s="378" t="s">
        <v>165</v>
      </c>
      <c r="BE389" s="477">
        <f>IF(N389="základní",J389,0)</f>
        <v>0</v>
      </c>
      <c r="BF389" s="477">
        <f>IF(N389="snížená",J389,0)</f>
        <v>0</v>
      </c>
      <c r="BG389" s="477">
        <f>IF(N389="zákl. přenesená",J389,0)</f>
        <v>0</v>
      </c>
      <c r="BH389" s="477">
        <f>IF(N389="sníž. přenesená",J389,0)</f>
        <v>0</v>
      </c>
      <c r="BI389" s="477">
        <f>IF(N389="nulová",J389,0)</f>
        <v>0</v>
      </c>
      <c r="BJ389" s="378" t="s">
        <v>88</v>
      </c>
      <c r="BK389" s="477">
        <f>ROUND(I389*H389,2)</f>
        <v>0</v>
      </c>
      <c r="BL389" s="378" t="s">
        <v>267</v>
      </c>
      <c r="BM389" s="476" t="s">
        <v>686</v>
      </c>
    </row>
    <row r="390" spans="1:65" s="391" customFormat="1">
      <c r="A390" s="387"/>
      <c r="B390" s="388"/>
      <c r="C390" s="387"/>
      <c r="D390" s="478" t="s">
        <v>174</v>
      </c>
      <c r="E390" s="387"/>
      <c r="F390" s="479" t="s">
        <v>687</v>
      </c>
      <c r="G390" s="387"/>
      <c r="H390" s="387"/>
      <c r="I390" s="480"/>
      <c r="J390" s="387"/>
      <c r="K390" s="387"/>
      <c r="L390" s="388"/>
      <c r="M390" s="481"/>
      <c r="O390" s="387"/>
      <c r="P390" s="387"/>
      <c r="Q390" s="387"/>
      <c r="R390" s="387"/>
      <c r="S390" s="387"/>
      <c r="T390" s="482"/>
      <c r="U390" s="387"/>
      <c r="V390" s="387"/>
      <c r="W390" s="387"/>
      <c r="X390" s="387"/>
      <c r="Y390" s="387"/>
      <c r="Z390" s="387"/>
      <c r="AA390" s="387"/>
      <c r="AB390" s="387"/>
      <c r="AC390" s="387"/>
      <c r="AD390" s="387"/>
      <c r="AE390" s="387"/>
      <c r="AT390" s="378" t="s">
        <v>174</v>
      </c>
      <c r="AU390" s="378" t="s">
        <v>90</v>
      </c>
    </row>
    <row r="391" spans="1:65" s="483" customFormat="1" ht="22.5">
      <c r="B391" s="484"/>
      <c r="D391" s="485" t="s">
        <v>176</v>
      </c>
      <c r="E391" s="486" t="s">
        <v>79</v>
      </c>
      <c r="F391" s="487" t="s">
        <v>688</v>
      </c>
      <c r="H391" s="488">
        <v>57.09</v>
      </c>
      <c r="I391" s="489"/>
      <c r="L391" s="484"/>
      <c r="M391" s="490"/>
      <c r="T391" s="491"/>
      <c r="AT391" s="486" t="s">
        <v>176</v>
      </c>
      <c r="AU391" s="486" t="s">
        <v>90</v>
      </c>
      <c r="AV391" s="483" t="s">
        <v>90</v>
      </c>
      <c r="AW391" s="483" t="s">
        <v>39</v>
      </c>
      <c r="AX391" s="483" t="s">
        <v>81</v>
      </c>
      <c r="AY391" s="486" t="s">
        <v>165</v>
      </c>
    </row>
    <row r="392" spans="1:65" s="391" customFormat="1" ht="16.5" customHeight="1">
      <c r="A392" s="387"/>
      <c r="B392" s="388"/>
      <c r="C392" s="492" t="s">
        <v>692</v>
      </c>
      <c r="D392" s="492" t="s">
        <v>319</v>
      </c>
      <c r="E392" s="493" t="s">
        <v>630</v>
      </c>
      <c r="F392" s="494" t="s">
        <v>631</v>
      </c>
      <c r="G392" s="495" t="s">
        <v>190</v>
      </c>
      <c r="H392" s="496">
        <v>1.7999999999999999E-2</v>
      </c>
      <c r="I392" s="497"/>
      <c r="J392" s="498">
        <f>ROUND(I392*H392,2)</f>
        <v>0</v>
      </c>
      <c r="K392" s="494" t="s">
        <v>171</v>
      </c>
      <c r="L392" s="499"/>
      <c r="M392" s="500" t="s">
        <v>79</v>
      </c>
      <c r="N392" s="501" t="s">
        <v>51</v>
      </c>
      <c r="O392" s="387"/>
      <c r="P392" s="474">
        <f>O392*H392</f>
        <v>0</v>
      </c>
      <c r="Q392" s="474">
        <v>1</v>
      </c>
      <c r="R392" s="474">
        <f>Q392*H392</f>
        <v>1.7999999999999999E-2</v>
      </c>
      <c r="S392" s="474">
        <v>0</v>
      </c>
      <c r="T392" s="475">
        <f>S392*H392</f>
        <v>0</v>
      </c>
      <c r="U392" s="387"/>
      <c r="V392" s="387"/>
      <c r="W392" s="387"/>
      <c r="X392" s="387"/>
      <c r="Y392" s="387"/>
      <c r="Z392" s="387"/>
      <c r="AA392" s="387"/>
      <c r="AB392" s="387"/>
      <c r="AC392" s="387"/>
      <c r="AD392" s="387"/>
      <c r="AE392" s="387"/>
      <c r="AR392" s="476" t="s">
        <v>372</v>
      </c>
      <c r="AT392" s="476" t="s">
        <v>319</v>
      </c>
      <c r="AU392" s="476" t="s">
        <v>90</v>
      </c>
      <c r="AY392" s="378" t="s">
        <v>165</v>
      </c>
      <c r="BE392" s="477">
        <f>IF(N392="základní",J392,0)</f>
        <v>0</v>
      </c>
      <c r="BF392" s="477">
        <f>IF(N392="snížená",J392,0)</f>
        <v>0</v>
      </c>
      <c r="BG392" s="477">
        <f>IF(N392="zákl. přenesená",J392,0)</f>
        <v>0</v>
      </c>
      <c r="BH392" s="477">
        <f>IF(N392="sníž. přenesená",J392,0)</f>
        <v>0</v>
      </c>
      <c r="BI392" s="477">
        <f>IF(N392="nulová",J392,0)</f>
        <v>0</v>
      </c>
      <c r="BJ392" s="378" t="s">
        <v>88</v>
      </c>
      <c r="BK392" s="477">
        <f>ROUND(I392*H392,2)</f>
        <v>0</v>
      </c>
      <c r="BL392" s="378" t="s">
        <v>267</v>
      </c>
      <c r="BM392" s="476" t="s">
        <v>690</v>
      </c>
    </row>
    <row r="393" spans="1:65" s="483" customFormat="1">
      <c r="B393" s="484"/>
      <c r="D393" s="485" t="s">
        <v>176</v>
      </c>
      <c r="F393" s="487" t="s">
        <v>691</v>
      </c>
      <c r="H393" s="488">
        <v>1.7999999999999999E-2</v>
      </c>
      <c r="I393" s="489"/>
      <c r="L393" s="484"/>
      <c r="M393" s="490"/>
      <c r="T393" s="491"/>
      <c r="AT393" s="486" t="s">
        <v>176</v>
      </c>
      <c r="AU393" s="486" t="s">
        <v>90</v>
      </c>
      <c r="AV393" s="483" t="s">
        <v>90</v>
      </c>
      <c r="AW393" s="483" t="s">
        <v>4</v>
      </c>
      <c r="AX393" s="483" t="s">
        <v>88</v>
      </c>
      <c r="AY393" s="486" t="s">
        <v>165</v>
      </c>
    </row>
    <row r="394" spans="1:65" s="391" customFormat="1" ht="24.2" customHeight="1">
      <c r="A394" s="387"/>
      <c r="B394" s="388"/>
      <c r="C394" s="465" t="s">
        <v>698</v>
      </c>
      <c r="D394" s="465" t="s">
        <v>167</v>
      </c>
      <c r="E394" s="466" t="s">
        <v>693</v>
      </c>
      <c r="F394" s="467" t="s">
        <v>694</v>
      </c>
      <c r="G394" s="468" t="s">
        <v>213</v>
      </c>
      <c r="H394" s="469">
        <v>114.179</v>
      </c>
      <c r="I394" s="470"/>
      <c r="J394" s="471">
        <f>ROUND(I394*H394,2)</f>
        <v>0</v>
      </c>
      <c r="K394" s="467" t="s">
        <v>171</v>
      </c>
      <c r="L394" s="388"/>
      <c r="M394" s="472" t="s">
        <v>79</v>
      </c>
      <c r="N394" s="473" t="s">
        <v>51</v>
      </c>
      <c r="O394" s="387"/>
      <c r="P394" s="474">
        <f>O394*H394</f>
        <v>0</v>
      </c>
      <c r="Q394" s="474">
        <v>8.8312999999999998E-4</v>
      </c>
      <c r="R394" s="474">
        <f>Q394*H394</f>
        <v>0.10083490027</v>
      </c>
      <c r="S394" s="474">
        <v>0</v>
      </c>
      <c r="T394" s="475">
        <f>S394*H394</f>
        <v>0</v>
      </c>
      <c r="U394" s="387"/>
      <c r="V394" s="387"/>
      <c r="W394" s="387"/>
      <c r="X394" s="387"/>
      <c r="Y394" s="387"/>
      <c r="Z394" s="387"/>
      <c r="AA394" s="387"/>
      <c r="AB394" s="387"/>
      <c r="AC394" s="387"/>
      <c r="AD394" s="387"/>
      <c r="AE394" s="387"/>
      <c r="AR394" s="476" t="s">
        <v>267</v>
      </c>
      <c r="AT394" s="476" t="s">
        <v>167</v>
      </c>
      <c r="AU394" s="476" t="s">
        <v>90</v>
      </c>
      <c r="AY394" s="378" t="s">
        <v>165</v>
      </c>
      <c r="BE394" s="477">
        <f>IF(N394="základní",J394,0)</f>
        <v>0</v>
      </c>
      <c r="BF394" s="477">
        <f>IF(N394="snížená",J394,0)</f>
        <v>0</v>
      </c>
      <c r="BG394" s="477">
        <f>IF(N394="zákl. přenesená",J394,0)</f>
        <v>0</v>
      </c>
      <c r="BH394" s="477">
        <f>IF(N394="sníž. přenesená",J394,0)</f>
        <v>0</v>
      </c>
      <c r="BI394" s="477">
        <f>IF(N394="nulová",J394,0)</f>
        <v>0</v>
      </c>
      <c r="BJ394" s="378" t="s">
        <v>88</v>
      </c>
      <c r="BK394" s="477">
        <f>ROUND(I394*H394,2)</f>
        <v>0</v>
      </c>
      <c r="BL394" s="378" t="s">
        <v>267</v>
      </c>
      <c r="BM394" s="476" t="s">
        <v>695</v>
      </c>
    </row>
    <row r="395" spans="1:65" s="391" customFormat="1">
      <c r="A395" s="387"/>
      <c r="B395" s="388"/>
      <c r="C395" s="387"/>
      <c r="D395" s="478" t="s">
        <v>174</v>
      </c>
      <c r="E395" s="387"/>
      <c r="F395" s="479" t="s">
        <v>696</v>
      </c>
      <c r="G395" s="387"/>
      <c r="H395" s="387"/>
      <c r="I395" s="480"/>
      <c r="J395" s="387"/>
      <c r="K395" s="387"/>
      <c r="L395" s="388"/>
      <c r="M395" s="481"/>
      <c r="O395" s="387"/>
      <c r="P395" s="387"/>
      <c r="Q395" s="387"/>
      <c r="R395" s="387"/>
      <c r="S395" s="387"/>
      <c r="T395" s="482"/>
      <c r="U395" s="387"/>
      <c r="V395" s="387"/>
      <c r="W395" s="387"/>
      <c r="X395" s="387"/>
      <c r="Y395" s="387"/>
      <c r="Z395" s="387"/>
      <c r="AA395" s="387"/>
      <c r="AB395" s="387"/>
      <c r="AC395" s="387"/>
      <c r="AD395" s="387"/>
      <c r="AE395" s="387"/>
      <c r="AT395" s="378" t="s">
        <v>174</v>
      </c>
      <c r="AU395" s="378" t="s">
        <v>90</v>
      </c>
    </row>
    <row r="396" spans="1:65" s="483" customFormat="1" ht="22.5">
      <c r="B396" s="484"/>
      <c r="D396" s="485" t="s">
        <v>176</v>
      </c>
      <c r="E396" s="486" t="s">
        <v>79</v>
      </c>
      <c r="F396" s="487" t="s">
        <v>697</v>
      </c>
      <c r="H396" s="488">
        <v>114.179</v>
      </c>
      <c r="I396" s="489"/>
      <c r="L396" s="484"/>
      <c r="M396" s="490"/>
      <c r="T396" s="491"/>
      <c r="AT396" s="486" t="s">
        <v>176</v>
      </c>
      <c r="AU396" s="486" t="s">
        <v>90</v>
      </c>
      <c r="AV396" s="483" t="s">
        <v>90</v>
      </c>
      <c r="AW396" s="483" t="s">
        <v>39</v>
      </c>
      <c r="AX396" s="483" t="s">
        <v>81</v>
      </c>
      <c r="AY396" s="486" t="s">
        <v>165</v>
      </c>
    </row>
    <row r="397" spans="1:65" s="391" customFormat="1" ht="44.25" customHeight="1">
      <c r="A397" s="387"/>
      <c r="B397" s="388"/>
      <c r="C397" s="492" t="s">
        <v>701</v>
      </c>
      <c r="D397" s="492" t="s">
        <v>319</v>
      </c>
      <c r="E397" s="493" t="s">
        <v>650</v>
      </c>
      <c r="F397" s="494" t="s">
        <v>651</v>
      </c>
      <c r="G397" s="495" t="s">
        <v>213</v>
      </c>
      <c r="H397" s="496">
        <v>66.537999999999997</v>
      </c>
      <c r="I397" s="497"/>
      <c r="J397" s="498">
        <f>ROUND(I397*H397,2)</f>
        <v>0</v>
      </c>
      <c r="K397" s="494" t="s">
        <v>171</v>
      </c>
      <c r="L397" s="499"/>
      <c r="M397" s="500" t="s">
        <v>79</v>
      </c>
      <c r="N397" s="501" t="s">
        <v>51</v>
      </c>
      <c r="O397" s="387"/>
      <c r="P397" s="474">
        <f>O397*H397</f>
        <v>0</v>
      </c>
      <c r="Q397" s="474">
        <v>5.4000000000000003E-3</v>
      </c>
      <c r="R397" s="474">
        <f>Q397*H397</f>
        <v>0.35930519999999999</v>
      </c>
      <c r="S397" s="474">
        <v>0</v>
      </c>
      <c r="T397" s="475">
        <f>S397*H397</f>
        <v>0</v>
      </c>
      <c r="U397" s="387"/>
      <c r="V397" s="387"/>
      <c r="W397" s="387"/>
      <c r="X397" s="387"/>
      <c r="Y397" s="387"/>
      <c r="Z397" s="387"/>
      <c r="AA397" s="387"/>
      <c r="AB397" s="387"/>
      <c r="AC397" s="387"/>
      <c r="AD397" s="387"/>
      <c r="AE397" s="387"/>
      <c r="AR397" s="476" t="s">
        <v>372</v>
      </c>
      <c r="AT397" s="476" t="s">
        <v>319</v>
      </c>
      <c r="AU397" s="476" t="s">
        <v>90</v>
      </c>
      <c r="AY397" s="378" t="s">
        <v>165</v>
      </c>
      <c r="BE397" s="477">
        <f>IF(N397="základní",J397,0)</f>
        <v>0</v>
      </c>
      <c r="BF397" s="477">
        <f>IF(N397="snížená",J397,0)</f>
        <v>0</v>
      </c>
      <c r="BG397" s="477">
        <f>IF(N397="zákl. přenesená",J397,0)</f>
        <v>0</v>
      </c>
      <c r="BH397" s="477">
        <f>IF(N397="sníž. přenesená",J397,0)</f>
        <v>0</v>
      </c>
      <c r="BI397" s="477">
        <f>IF(N397="nulová",J397,0)</f>
        <v>0</v>
      </c>
      <c r="BJ397" s="378" t="s">
        <v>88</v>
      </c>
      <c r="BK397" s="477">
        <f>ROUND(I397*H397,2)</f>
        <v>0</v>
      </c>
      <c r="BL397" s="378" t="s">
        <v>267</v>
      </c>
      <c r="BM397" s="476" t="s">
        <v>699</v>
      </c>
    </row>
    <row r="398" spans="1:65" s="483" customFormat="1" ht="22.5">
      <c r="B398" s="484"/>
      <c r="D398" s="485" t="s">
        <v>176</v>
      </c>
      <c r="E398" s="486" t="s">
        <v>79</v>
      </c>
      <c r="F398" s="487" t="s">
        <v>688</v>
      </c>
      <c r="H398" s="488">
        <v>57.09</v>
      </c>
      <c r="I398" s="489"/>
      <c r="L398" s="484"/>
      <c r="M398" s="490"/>
      <c r="T398" s="491"/>
      <c r="AT398" s="486" t="s">
        <v>176</v>
      </c>
      <c r="AU398" s="486" t="s">
        <v>90</v>
      </c>
      <c r="AV398" s="483" t="s">
        <v>90</v>
      </c>
      <c r="AW398" s="483" t="s">
        <v>39</v>
      </c>
      <c r="AX398" s="483" t="s">
        <v>81</v>
      </c>
      <c r="AY398" s="486" t="s">
        <v>165</v>
      </c>
    </row>
    <row r="399" spans="1:65" s="483" customFormat="1">
      <c r="B399" s="484"/>
      <c r="D399" s="485" t="s">
        <v>176</v>
      </c>
      <c r="F399" s="487" t="s">
        <v>700</v>
      </c>
      <c r="H399" s="488">
        <v>66.537999999999997</v>
      </c>
      <c r="I399" s="489"/>
      <c r="L399" s="484"/>
      <c r="M399" s="490"/>
      <c r="T399" s="491"/>
      <c r="AT399" s="486" t="s">
        <v>176</v>
      </c>
      <c r="AU399" s="486" t="s">
        <v>90</v>
      </c>
      <c r="AV399" s="483" t="s">
        <v>90</v>
      </c>
      <c r="AW399" s="483" t="s">
        <v>4</v>
      </c>
      <c r="AX399" s="483" t="s">
        <v>88</v>
      </c>
      <c r="AY399" s="486" t="s">
        <v>165</v>
      </c>
    </row>
    <row r="400" spans="1:65" s="391" customFormat="1" ht="49.15" customHeight="1">
      <c r="A400" s="387"/>
      <c r="B400" s="388"/>
      <c r="C400" s="492" t="s">
        <v>703</v>
      </c>
      <c r="D400" s="492" t="s">
        <v>319</v>
      </c>
      <c r="E400" s="493" t="s">
        <v>655</v>
      </c>
      <c r="F400" s="494" t="s">
        <v>656</v>
      </c>
      <c r="G400" s="495" t="s">
        <v>213</v>
      </c>
      <c r="H400" s="496">
        <v>66.537999999999997</v>
      </c>
      <c r="I400" s="497"/>
      <c r="J400" s="498">
        <f>ROUND(I400*H400,2)</f>
        <v>0</v>
      </c>
      <c r="K400" s="494" t="s">
        <v>171</v>
      </c>
      <c r="L400" s="499"/>
      <c r="M400" s="500" t="s">
        <v>79</v>
      </c>
      <c r="N400" s="501" t="s">
        <v>51</v>
      </c>
      <c r="O400" s="387"/>
      <c r="P400" s="474">
        <f>O400*H400</f>
        <v>0</v>
      </c>
      <c r="Q400" s="474">
        <v>5.3E-3</v>
      </c>
      <c r="R400" s="474">
        <f>Q400*H400</f>
        <v>0.3526514</v>
      </c>
      <c r="S400" s="474">
        <v>0</v>
      </c>
      <c r="T400" s="475">
        <f>S400*H400</f>
        <v>0</v>
      </c>
      <c r="U400" s="387"/>
      <c r="V400" s="387"/>
      <c r="W400" s="387"/>
      <c r="X400" s="387"/>
      <c r="Y400" s="387"/>
      <c r="Z400" s="387"/>
      <c r="AA400" s="387"/>
      <c r="AB400" s="387"/>
      <c r="AC400" s="387"/>
      <c r="AD400" s="387"/>
      <c r="AE400" s="387"/>
      <c r="AR400" s="476" t="s">
        <v>372</v>
      </c>
      <c r="AT400" s="476" t="s">
        <v>319</v>
      </c>
      <c r="AU400" s="476" t="s">
        <v>90</v>
      </c>
      <c r="AY400" s="378" t="s">
        <v>165</v>
      </c>
      <c r="BE400" s="477">
        <f>IF(N400="základní",J400,0)</f>
        <v>0</v>
      </c>
      <c r="BF400" s="477">
        <f>IF(N400="snížená",J400,0)</f>
        <v>0</v>
      </c>
      <c r="BG400" s="477">
        <f>IF(N400="zákl. přenesená",J400,0)</f>
        <v>0</v>
      </c>
      <c r="BH400" s="477">
        <f>IF(N400="sníž. přenesená",J400,0)</f>
        <v>0</v>
      </c>
      <c r="BI400" s="477">
        <f>IF(N400="nulová",J400,0)</f>
        <v>0</v>
      </c>
      <c r="BJ400" s="378" t="s">
        <v>88</v>
      </c>
      <c r="BK400" s="477">
        <f>ROUND(I400*H400,2)</f>
        <v>0</v>
      </c>
      <c r="BL400" s="378" t="s">
        <v>267</v>
      </c>
      <c r="BM400" s="476" t="s">
        <v>702</v>
      </c>
    </row>
    <row r="401" spans="1:65" s="483" customFormat="1" ht="22.5">
      <c r="B401" s="484"/>
      <c r="D401" s="485" t="s">
        <v>176</v>
      </c>
      <c r="E401" s="486" t="s">
        <v>79</v>
      </c>
      <c r="F401" s="487" t="s">
        <v>688</v>
      </c>
      <c r="H401" s="488">
        <v>57.09</v>
      </c>
      <c r="I401" s="489"/>
      <c r="L401" s="484"/>
      <c r="M401" s="490"/>
      <c r="T401" s="491"/>
      <c r="AT401" s="486" t="s">
        <v>176</v>
      </c>
      <c r="AU401" s="486" t="s">
        <v>90</v>
      </c>
      <c r="AV401" s="483" t="s">
        <v>90</v>
      </c>
      <c r="AW401" s="483" t="s">
        <v>39</v>
      </c>
      <c r="AX401" s="483" t="s">
        <v>81</v>
      </c>
      <c r="AY401" s="486" t="s">
        <v>165</v>
      </c>
    </row>
    <row r="402" spans="1:65" s="483" customFormat="1">
      <c r="B402" s="484"/>
      <c r="D402" s="485" t="s">
        <v>176</v>
      </c>
      <c r="F402" s="487" t="s">
        <v>700</v>
      </c>
      <c r="H402" s="488">
        <v>66.537999999999997</v>
      </c>
      <c r="I402" s="489"/>
      <c r="L402" s="484"/>
      <c r="M402" s="490"/>
      <c r="T402" s="491"/>
      <c r="AT402" s="486" t="s">
        <v>176</v>
      </c>
      <c r="AU402" s="486" t="s">
        <v>90</v>
      </c>
      <c r="AV402" s="483" t="s">
        <v>90</v>
      </c>
      <c r="AW402" s="483" t="s">
        <v>4</v>
      </c>
      <c r="AX402" s="483" t="s">
        <v>88</v>
      </c>
      <c r="AY402" s="486" t="s">
        <v>165</v>
      </c>
    </row>
    <row r="403" spans="1:65" s="391" customFormat="1" ht="44.25" customHeight="1">
      <c r="A403" s="387"/>
      <c r="B403" s="388"/>
      <c r="C403" s="465" t="s">
        <v>710</v>
      </c>
      <c r="D403" s="465" t="s">
        <v>167</v>
      </c>
      <c r="E403" s="466" t="s">
        <v>704</v>
      </c>
      <c r="F403" s="467" t="s">
        <v>705</v>
      </c>
      <c r="G403" s="468" t="s">
        <v>678</v>
      </c>
      <c r="H403" s="503"/>
      <c r="I403" s="470"/>
      <c r="J403" s="471">
        <f>ROUND(I403*H403,2)</f>
        <v>0</v>
      </c>
      <c r="K403" s="467" t="s">
        <v>171</v>
      </c>
      <c r="L403" s="388"/>
      <c r="M403" s="472" t="s">
        <v>79</v>
      </c>
      <c r="N403" s="473" t="s">
        <v>51</v>
      </c>
      <c r="O403" s="387"/>
      <c r="P403" s="474">
        <f>O403*H403</f>
        <v>0</v>
      </c>
      <c r="Q403" s="474">
        <v>0</v>
      </c>
      <c r="R403" s="474">
        <f>Q403*H403</f>
        <v>0</v>
      </c>
      <c r="S403" s="474">
        <v>0</v>
      </c>
      <c r="T403" s="475">
        <f>S403*H403</f>
        <v>0</v>
      </c>
      <c r="U403" s="387"/>
      <c r="V403" s="387"/>
      <c r="W403" s="387"/>
      <c r="X403" s="387"/>
      <c r="Y403" s="387"/>
      <c r="Z403" s="387"/>
      <c r="AA403" s="387"/>
      <c r="AB403" s="387"/>
      <c r="AC403" s="387"/>
      <c r="AD403" s="387"/>
      <c r="AE403" s="387"/>
      <c r="AR403" s="476" t="s">
        <v>267</v>
      </c>
      <c r="AT403" s="476" t="s">
        <v>167</v>
      </c>
      <c r="AU403" s="476" t="s">
        <v>90</v>
      </c>
      <c r="AY403" s="378" t="s">
        <v>165</v>
      </c>
      <c r="BE403" s="477">
        <f>IF(N403="základní",J403,0)</f>
        <v>0</v>
      </c>
      <c r="BF403" s="477">
        <f>IF(N403="snížená",J403,0)</f>
        <v>0</v>
      </c>
      <c r="BG403" s="477">
        <f>IF(N403="zákl. přenesená",J403,0)</f>
        <v>0</v>
      </c>
      <c r="BH403" s="477">
        <f>IF(N403="sníž. přenesená",J403,0)</f>
        <v>0</v>
      </c>
      <c r="BI403" s="477">
        <f>IF(N403="nulová",J403,0)</f>
        <v>0</v>
      </c>
      <c r="BJ403" s="378" t="s">
        <v>88</v>
      </c>
      <c r="BK403" s="477">
        <f>ROUND(I403*H403,2)</f>
        <v>0</v>
      </c>
      <c r="BL403" s="378" t="s">
        <v>267</v>
      </c>
      <c r="BM403" s="476" t="s">
        <v>706</v>
      </c>
    </row>
    <row r="404" spans="1:65" s="391" customFormat="1">
      <c r="A404" s="387"/>
      <c r="B404" s="388"/>
      <c r="C404" s="387"/>
      <c r="D404" s="478" t="s">
        <v>174</v>
      </c>
      <c r="E404" s="387"/>
      <c r="F404" s="479" t="s">
        <v>707</v>
      </c>
      <c r="G404" s="387"/>
      <c r="H404" s="387"/>
      <c r="I404" s="480"/>
      <c r="J404" s="387"/>
      <c r="K404" s="387"/>
      <c r="L404" s="388"/>
      <c r="M404" s="481"/>
      <c r="O404" s="387"/>
      <c r="P404" s="387"/>
      <c r="Q404" s="387"/>
      <c r="R404" s="387"/>
      <c r="S404" s="387"/>
      <c r="T404" s="482"/>
      <c r="U404" s="387"/>
      <c r="V404" s="387"/>
      <c r="W404" s="387"/>
      <c r="X404" s="387"/>
      <c r="Y404" s="387"/>
      <c r="Z404" s="387"/>
      <c r="AA404" s="387"/>
      <c r="AB404" s="387"/>
      <c r="AC404" s="387"/>
      <c r="AD404" s="387"/>
      <c r="AE404" s="387"/>
      <c r="AT404" s="378" t="s">
        <v>174</v>
      </c>
      <c r="AU404" s="378" t="s">
        <v>90</v>
      </c>
    </row>
    <row r="405" spans="1:65" s="452" customFormat="1" ht="22.9" customHeight="1">
      <c r="B405" s="453"/>
      <c r="D405" s="454" t="s">
        <v>80</v>
      </c>
      <c r="E405" s="463" t="s">
        <v>708</v>
      </c>
      <c r="F405" s="463" t="s">
        <v>709</v>
      </c>
      <c r="I405" s="456"/>
      <c r="J405" s="464">
        <f>BK405</f>
        <v>0</v>
      </c>
      <c r="L405" s="453"/>
      <c r="M405" s="458"/>
      <c r="P405" s="459">
        <f>SUM(P406:P431)</f>
        <v>0</v>
      </c>
      <c r="R405" s="459">
        <f>SUM(R406:R431)</f>
        <v>8.5310864999999986E-2</v>
      </c>
      <c r="T405" s="460">
        <f>SUM(T406:T431)</f>
        <v>0</v>
      </c>
      <c r="AR405" s="454" t="s">
        <v>90</v>
      </c>
      <c r="AT405" s="461" t="s">
        <v>80</v>
      </c>
      <c r="AU405" s="461" t="s">
        <v>88</v>
      </c>
      <c r="AY405" s="454" t="s">
        <v>165</v>
      </c>
      <c r="BK405" s="462">
        <f>SUM(BK406:BK431)</f>
        <v>0</v>
      </c>
    </row>
    <row r="406" spans="1:65" s="391" customFormat="1" ht="21.75" customHeight="1">
      <c r="A406" s="387"/>
      <c r="B406" s="388"/>
      <c r="C406" s="465" t="s">
        <v>716</v>
      </c>
      <c r="D406" s="465" t="s">
        <v>167</v>
      </c>
      <c r="E406" s="466" t="s">
        <v>711</v>
      </c>
      <c r="F406" s="467" t="s">
        <v>712</v>
      </c>
      <c r="G406" s="468" t="s">
        <v>340</v>
      </c>
      <c r="H406" s="469">
        <v>2.2000000000000002</v>
      </c>
      <c r="I406" s="470"/>
      <c r="J406" s="471">
        <f>ROUND(I406*H406,2)</f>
        <v>0</v>
      </c>
      <c r="K406" s="467" t="s">
        <v>171</v>
      </c>
      <c r="L406" s="388"/>
      <c r="M406" s="472" t="s">
        <v>79</v>
      </c>
      <c r="N406" s="473" t="s">
        <v>51</v>
      </c>
      <c r="O406" s="387"/>
      <c r="P406" s="474">
        <f>O406*H406</f>
        <v>0</v>
      </c>
      <c r="Q406" s="474">
        <v>1.4215499999999999E-3</v>
      </c>
      <c r="R406" s="474">
        <f>Q406*H406</f>
        <v>3.1274100000000002E-3</v>
      </c>
      <c r="S406" s="474">
        <v>0</v>
      </c>
      <c r="T406" s="475">
        <f>S406*H406</f>
        <v>0</v>
      </c>
      <c r="U406" s="387"/>
      <c r="V406" s="387"/>
      <c r="W406" s="387"/>
      <c r="X406" s="387"/>
      <c r="Y406" s="387"/>
      <c r="Z406" s="387"/>
      <c r="AA406" s="387"/>
      <c r="AB406" s="387"/>
      <c r="AC406" s="387"/>
      <c r="AD406" s="387"/>
      <c r="AE406" s="387"/>
      <c r="AR406" s="476" t="s">
        <v>267</v>
      </c>
      <c r="AT406" s="476" t="s">
        <v>167</v>
      </c>
      <c r="AU406" s="476" t="s">
        <v>90</v>
      </c>
      <c r="AY406" s="378" t="s">
        <v>165</v>
      </c>
      <c r="BE406" s="477">
        <f>IF(N406="základní",J406,0)</f>
        <v>0</v>
      </c>
      <c r="BF406" s="477">
        <f>IF(N406="snížená",J406,0)</f>
        <v>0</v>
      </c>
      <c r="BG406" s="477">
        <f>IF(N406="zákl. přenesená",J406,0)</f>
        <v>0</v>
      </c>
      <c r="BH406" s="477">
        <f>IF(N406="sníž. přenesená",J406,0)</f>
        <v>0</v>
      </c>
      <c r="BI406" s="477">
        <f>IF(N406="nulová",J406,0)</f>
        <v>0</v>
      </c>
      <c r="BJ406" s="378" t="s">
        <v>88</v>
      </c>
      <c r="BK406" s="477">
        <f>ROUND(I406*H406,2)</f>
        <v>0</v>
      </c>
      <c r="BL406" s="378" t="s">
        <v>267</v>
      </c>
      <c r="BM406" s="476" t="s">
        <v>713</v>
      </c>
    </row>
    <row r="407" spans="1:65" s="391" customFormat="1">
      <c r="A407" s="387"/>
      <c r="B407" s="388"/>
      <c r="C407" s="387"/>
      <c r="D407" s="478" t="s">
        <v>174</v>
      </c>
      <c r="E407" s="387"/>
      <c r="F407" s="479" t="s">
        <v>714</v>
      </c>
      <c r="G407" s="387"/>
      <c r="H407" s="387"/>
      <c r="I407" s="480"/>
      <c r="J407" s="387"/>
      <c r="K407" s="387"/>
      <c r="L407" s="388"/>
      <c r="M407" s="481"/>
      <c r="O407" s="387"/>
      <c r="P407" s="387"/>
      <c r="Q407" s="387"/>
      <c r="R407" s="387"/>
      <c r="S407" s="387"/>
      <c r="T407" s="482"/>
      <c r="U407" s="387"/>
      <c r="V407" s="387"/>
      <c r="W407" s="387"/>
      <c r="X407" s="387"/>
      <c r="Y407" s="387"/>
      <c r="Z407" s="387"/>
      <c r="AA407" s="387"/>
      <c r="AB407" s="387"/>
      <c r="AC407" s="387"/>
      <c r="AD407" s="387"/>
      <c r="AE407" s="387"/>
      <c r="AT407" s="378" t="s">
        <v>174</v>
      </c>
      <c r="AU407" s="378" t="s">
        <v>90</v>
      </c>
    </row>
    <row r="408" spans="1:65" s="483" customFormat="1">
      <c r="B408" s="484"/>
      <c r="D408" s="485" t="s">
        <v>176</v>
      </c>
      <c r="E408" s="486" t="s">
        <v>79</v>
      </c>
      <c r="F408" s="487" t="s">
        <v>715</v>
      </c>
      <c r="H408" s="488">
        <v>2.2000000000000002</v>
      </c>
      <c r="I408" s="489"/>
      <c r="L408" s="484"/>
      <c r="M408" s="490"/>
      <c r="T408" s="491"/>
      <c r="AT408" s="486" t="s">
        <v>176</v>
      </c>
      <c r="AU408" s="486" t="s">
        <v>90</v>
      </c>
      <c r="AV408" s="483" t="s">
        <v>90</v>
      </c>
      <c r="AW408" s="483" t="s">
        <v>39</v>
      </c>
      <c r="AX408" s="483" t="s">
        <v>81</v>
      </c>
      <c r="AY408" s="486" t="s">
        <v>165</v>
      </c>
    </row>
    <row r="409" spans="1:65" s="391" customFormat="1" ht="21.75" customHeight="1">
      <c r="A409" s="387"/>
      <c r="B409" s="388"/>
      <c r="C409" s="465" t="s">
        <v>370</v>
      </c>
      <c r="D409" s="465" t="s">
        <v>167</v>
      </c>
      <c r="E409" s="466" t="s">
        <v>717</v>
      </c>
      <c r="F409" s="467" t="s">
        <v>718</v>
      </c>
      <c r="G409" s="468" t="s">
        <v>340</v>
      </c>
      <c r="H409" s="469">
        <v>5.5</v>
      </c>
      <c r="I409" s="470"/>
      <c r="J409" s="471">
        <f>ROUND(I409*H409,2)</f>
        <v>0</v>
      </c>
      <c r="K409" s="467" t="s">
        <v>171</v>
      </c>
      <c r="L409" s="388"/>
      <c r="M409" s="472" t="s">
        <v>79</v>
      </c>
      <c r="N409" s="473" t="s">
        <v>51</v>
      </c>
      <c r="O409" s="387"/>
      <c r="P409" s="474">
        <f>O409*H409</f>
        <v>0</v>
      </c>
      <c r="Q409" s="474">
        <v>1.232225E-2</v>
      </c>
      <c r="R409" s="474">
        <f>Q409*H409</f>
        <v>6.7772374999999996E-2</v>
      </c>
      <c r="S409" s="474">
        <v>0</v>
      </c>
      <c r="T409" s="475">
        <f>S409*H409</f>
        <v>0</v>
      </c>
      <c r="U409" s="387"/>
      <c r="V409" s="387"/>
      <c r="W409" s="387"/>
      <c r="X409" s="387"/>
      <c r="Y409" s="387"/>
      <c r="Z409" s="387"/>
      <c r="AA409" s="387"/>
      <c r="AB409" s="387"/>
      <c r="AC409" s="387"/>
      <c r="AD409" s="387"/>
      <c r="AE409" s="387"/>
      <c r="AR409" s="476" t="s">
        <v>267</v>
      </c>
      <c r="AT409" s="476" t="s">
        <v>167</v>
      </c>
      <c r="AU409" s="476" t="s">
        <v>90</v>
      </c>
      <c r="AY409" s="378" t="s">
        <v>165</v>
      </c>
      <c r="BE409" s="477">
        <f>IF(N409="základní",J409,0)</f>
        <v>0</v>
      </c>
      <c r="BF409" s="477">
        <f>IF(N409="snížená",J409,0)</f>
        <v>0</v>
      </c>
      <c r="BG409" s="477">
        <f>IF(N409="zákl. přenesená",J409,0)</f>
        <v>0</v>
      </c>
      <c r="BH409" s="477">
        <f>IF(N409="sníž. přenesená",J409,0)</f>
        <v>0</v>
      </c>
      <c r="BI409" s="477">
        <f>IF(N409="nulová",J409,0)</f>
        <v>0</v>
      </c>
      <c r="BJ409" s="378" t="s">
        <v>88</v>
      </c>
      <c r="BK409" s="477">
        <f>ROUND(I409*H409,2)</f>
        <v>0</v>
      </c>
      <c r="BL409" s="378" t="s">
        <v>267</v>
      </c>
      <c r="BM409" s="476" t="s">
        <v>719</v>
      </c>
    </row>
    <row r="410" spans="1:65" s="391" customFormat="1">
      <c r="A410" s="387"/>
      <c r="B410" s="388"/>
      <c r="C410" s="387"/>
      <c r="D410" s="478" t="s">
        <v>174</v>
      </c>
      <c r="E410" s="387"/>
      <c r="F410" s="479" t="s">
        <v>720</v>
      </c>
      <c r="G410" s="387"/>
      <c r="H410" s="387"/>
      <c r="I410" s="480"/>
      <c r="J410" s="387"/>
      <c r="K410" s="387"/>
      <c r="L410" s="388"/>
      <c r="M410" s="481"/>
      <c r="O410" s="387"/>
      <c r="P410" s="387"/>
      <c r="Q410" s="387"/>
      <c r="R410" s="387"/>
      <c r="S410" s="387"/>
      <c r="T410" s="482"/>
      <c r="U410" s="387"/>
      <c r="V410" s="387"/>
      <c r="W410" s="387"/>
      <c r="X410" s="387"/>
      <c r="Y410" s="387"/>
      <c r="Z410" s="387"/>
      <c r="AA410" s="387"/>
      <c r="AB410" s="387"/>
      <c r="AC410" s="387"/>
      <c r="AD410" s="387"/>
      <c r="AE410" s="387"/>
      <c r="AT410" s="378" t="s">
        <v>174</v>
      </c>
      <c r="AU410" s="378" t="s">
        <v>90</v>
      </c>
    </row>
    <row r="411" spans="1:65" s="483" customFormat="1">
      <c r="B411" s="484"/>
      <c r="D411" s="485" t="s">
        <v>176</v>
      </c>
      <c r="E411" s="486" t="s">
        <v>79</v>
      </c>
      <c r="F411" s="487" t="s">
        <v>721</v>
      </c>
      <c r="H411" s="488">
        <v>5.5</v>
      </c>
      <c r="I411" s="489"/>
      <c r="L411" s="484"/>
      <c r="M411" s="490"/>
      <c r="T411" s="491"/>
      <c r="AT411" s="486" t="s">
        <v>176</v>
      </c>
      <c r="AU411" s="486" t="s">
        <v>90</v>
      </c>
      <c r="AV411" s="483" t="s">
        <v>90</v>
      </c>
      <c r="AW411" s="483" t="s">
        <v>39</v>
      </c>
      <c r="AX411" s="483" t="s">
        <v>81</v>
      </c>
      <c r="AY411" s="486" t="s">
        <v>165</v>
      </c>
    </row>
    <row r="412" spans="1:65" s="391" customFormat="1" ht="24.2" customHeight="1">
      <c r="A412" s="387"/>
      <c r="B412" s="388"/>
      <c r="C412" s="465" t="s">
        <v>727</v>
      </c>
      <c r="D412" s="465" t="s">
        <v>167</v>
      </c>
      <c r="E412" s="466" t="s">
        <v>722</v>
      </c>
      <c r="F412" s="467" t="s">
        <v>723</v>
      </c>
      <c r="G412" s="468" t="s">
        <v>340</v>
      </c>
      <c r="H412" s="469">
        <v>3.3</v>
      </c>
      <c r="I412" s="470"/>
      <c r="J412" s="471">
        <f>ROUND(I412*H412,2)</f>
        <v>0</v>
      </c>
      <c r="K412" s="467" t="s">
        <v>171</v>
      </c>
      <c r="L412" s="388"/>
      <c r="M412" s="472" t="s">
        <v>79</v>
      </c>
      <c r="N412" s="473" t="s">
        <v>51</v>
      </c>
      <c r="O412" s="387"/>
      <c r="P412" s="474">
        <f>O412*H412</f>
        <v>0</v>
      </c>
      <c r="Q412" s="474">
        <v>1.5659999999999999E-3</v>
      </c>
      <c r="R412" s="474">
        <f>Q412*H412</f>
        <v>5.1677999999999993E-3</v>
      </c>
      <c r="S412" s="474">
        <v>0</v>
      </c>
      <c r="T412" s="475">
        <f>S412*H412</f>
        <v>0</v>
      </c>
      <c r="U412" s="387"/>
      <c r="V412" s="387"/>
      <c r="W412" s="387"/>
      <c r="X412" s="387"/>
      <c r="Y412" s="387"/>
      <c r="Z412" s="387"/>
      <c r="AA412" s="387"/>
      <c r="AB412" s="387"/>
      <c r="AC412" s="387"/>
      <c r="AD412" s="387"/>
      <c r="AE412" s="387"/>
      <c r="AR412" s="476" t="s">
        <v>267</v>
      </c>
      <c r="AT412" s="476" t="s">
        <v>167</v>
      </c>
      <c r="AU412" s="476" t="s">
        <v>90</v>
      </c>
      <c r="AY412" s="378" t="s">
        <v>165</v>
      </c>
      <c r="BE412" s="477">
        <f>IF(N412="základní",J412,0)</f>
        <v>0</v>
      </c>
      <c r="BF412" s="477">
        <f>IF(N412="snížená",J412,0)</f>
        <v>0</v>
      </c>
      <c r="BG412" s="477">
        <f>IF(N412="zákl. přenesená",J412,0)</f>
        <v>0</v>
      </c>
      <c r="BH412" s="477">
        <f>IF(N412="sníž. přenesená",J412,0)</f>
        <v>0</v>
      </c>
      <c r="BI412" s="477">
        <f>IF(N412="nulová",J412,0)</f>
        <v>0</v>
      </c>
      <c r="BJ412" s="378" t="s">
        <v>88</v>
      </c>
      <c r="BK412" s="477">
        <f>ROUND(I412*H412,2)</f>
        <v>0</v>
      </c>
      <c r="BL412" s="378" t="s">
        <v>267</v>
      </c>
      <c r="BM412" s="476" t="s">
        <v>724</v>
      </c>
    </row>
    <row r="413" spans="1:65" s="391" customFormat="1">
      <c r="A413" s="387"/>
      <c r="B413" s="388"/>
      <c r="C413" s="387"/>
      <c r="D413" s="478" t="s">
        <v>174</v>
      </c>
      <c r="E413" s="387"/>
      <c r="F413" s="479" t="s">
        <v>725</v>
      </c>
      <c r="G413" s="387"/>
      <c r="H413" s="387"/>
      <c r="I413" s="480"/>
      <c r="J413" s="387"/>
      <c r="K413" s="387"/>
      <c r="L413" s="388"/>
      <c r="M413" s="481"/>
      <c r="O413" s="387"/>
      <c r="P413" s="387"/>
      <c r="Q413" s="387"/>
      <c r="R413" s="387"/>
      <c r="S413" s="387"/>
      <c r="T413" s="482"/>
      <c r="U413" s="387"/>
      <c r="V413" s="387"/>
      <c r="W413" s="387"/>
      <c r="X413" s="387"/>
      <c r="Y413" s="387"/>
      <c r="Z413" s="387"/>
      <c r="AA413" s="387"/>
      <c r="AB413" s="387"/>
      <c r="AC413" s="387"/>
      <c r="AD413" s="387"/>
      <c r="AE413" s="387"/>
      <c r="AT413" s="378" t="s">
        <v>174</v>
      </c>
      <c r="AU413" s="378" t="s">
        <v>90</v>
      </c>
    </row>
    <row r="414" spans="1:65" s="483" customFormat="1">
      <c r="B414" s="484"/>
      <c r="D414" s="485" t="s">
        <v>176</v>
      </c>
      <c r="E414" s="486" t="s">
        <v>79</v>
      </c>
      <c r="F414" s="487" t="s">
        <v>726</v>
      </c>
      <c r="H414" s="488">
        <v>3.3</v>
      </c>
      <c r="I414" s="489"/>
      <c r="L414" s="484"/>
      <c r="M414" s="490"/>
      <c r="T414" s="491"/>
      <c r="AT414" s="486" t="s">
        <v>176</v>
      </c>
      <c r="AU414" s="486" t="s">
        <v>90</v>
      </c>
      <c r="AV414" s="483" t="s">
        <v>90</v>
      </c>
      <c r="AW414" s="483" t="s">
        <v>39</v>
      </c>
      <c r="AX414" s="483" t="s">
        <v>81</v>
      </c>
      <c r="AY414" s="486" t="s">
        <v>165</v>
      </c>
    </row>
    <row r="415" spans="1:65" s="391" customFormat="1" ht="24.2" customHeight="1">
      <c r="A415" s="387"/>
      <c r="B415" s="388"/>
      <c r="C415" s="465" t="s">
        <v>401</v>
      </c>
      <c r="D415" s="465" t="s">
        <v>167</v>
      </c>
      <c r="E415" s="466" t="s">
        <v>728</v>
      </c>
      <c r="F415" s="467" t="s">
        <v>729</v>
      </c>
      <c r="G415" s="468" t="s">
        <v>340</v>
      </c>
      <c r="H415" s="469">
        <v>15.6</v>
      </c>
      <c r="I415" s="470"/>
      <c r="J415" s="471">
        <f>ROUND(I415*H415,2)</f>
        <v>0</v>
      </c>
      <c r="K415" s="467" t="s">
        <v>171</v>
      </c>
      <c r="L415" s="388"/>
      <c r="M415" s="472" t="s">
        <v>79</v>
      </c>
      <c r="N415" s="473" t="s">
        <v>51</v>
      </c>
      <c r="O415" s="387"/>
      <c r="P415" s="474">
        <f>O415*H415</f>
        <v>0</v>
      </c>
      <c r="Q415" s="474">
        <v>3.6380000000000001E-4</v>
      </c>
      <c r="R415" s="474">
        <f>Q415*H415</f>
        <v>5.6752799999999996E-3</v>
      </c>
      <c r="S415" s="474">
        <v>0</v>
      </c>
      <c r="T415" s="475">
        <f>S415*H415</f>
        <v>0</v>
      </c>
      <c r="U415" s="387"/>
      <c r="V415" s="387"/>
      <c r="W415" s="387"/>
      <c r="X415" s="387"/>
      <c r="Y415" s="387"/>
      <c r="Z415" s="387"/>
      <c r="AA415" s="387"/>
      <c r="AB415" s="387"/>
      <c r="AC415" s="387"/>
      <c r="AD415" s="387"/>
      <c r="AE415" s="387"/>
      <c r="AR415" s="476" t="s">
        <v>267</v>
      </c>
      <c r="AT415" s="476" t="s">
        <v>167</v>
      </c>
      <c r="AU415" s="476" t="s">
        <v>90</v>
      </c>
      <c r="AY415" s="378" t="s">
        <v>165</v>
      </c>
      <c r="BE415" s="477">
        <f>IF(N415="základní",J415,0)</f>
        <v>0</v>
      </c>
      <c r="BF415" s="477">
        <f>IF(N415="snížená",J415,0)</f>
        <v>0</v>
      </c>
      <c r="BG415" s="477">
        <f>IF(N415="zákl. přenesená",J415,0)</f>
        <v>0</v>
      </c>
      <c r="BH415" s="477">
        <f>IF(N415="sníž. přenesená",J415,0)</f>
        <v>0</v>
      </c>
      <c r="BI415" s="477">
        <f>IF(N415="nulová",J415,0)</f>
        <v>0</v>
      </c>
      <c r="BJ415" s="378" t="s">
        <v>88</v>
      </c>
      <c r="BK415" s="477">
        <f>ROUND(I415*H415,2)</f>
        <v>0</v>
      </c>
      <c r="BL415" s="378" t="s">
        <v>267</v>
      </c>
      <c r="BM415" s="476" t="s">
        <v>730</v>
      </c>
    </row>
    <row r="416" spans="1:65" s="391" customFormat="1">
      <c r="A416" s="387"/>
      <c r="B416" s="388"/>
      <c r="C416" s="387"/>
      <c r="D416" s="478" t="s">
        <v>174</v>
      </c>
      <c r="E416" s="387"/>
      <c r="F416" s="479" t="s">
        <v>731</v>
      </c>
      <c r="G416" s="387"/>
      <c r="H416" s="387"/>
      <c r="I416" s="480"/>
      <c r="J416" s="387"/>
      <c r="K416" s="387"/>
      <c r="L416" s="388"/>
      <c r="M416" s="481"/>
      <c r="O416" s="387"/>
      <c r="P416" s="387"/>
      <c r="Q416" s="387"/>
      <c r="R416" s="387"/>
      <c r="S416" s="387"/>
      <c r="T416" s="482"/>
      <c r="U416" s="387"/>
      <c r="V416" s="387"/>
      <c r="W416" s="387"/>
      <c r="X416" s="387"/>
      <c r="Y416" s="387"/>
      <c r="Z416" s="387"/>
      <c r="AA416" s="387"/>
      <c r="AB416" s="387"/>
      <c r="AC416" s="387"/>
      <c r="AD416" s="387"/>
      <c r="AE416" s="387"/>
      <c r="AT416" s="378" t="s">
        <v>174</v>
      </c>
      <c r="AU416" s="378" t="s">
        <v>90</v>
      </c>
    </row>
    <row r="417" spans="1:65" s="483" customFormat="1">
      <c r="B417" s="484"/>
      <c r="D417" s="485" t="s">
        <v>176</v>
      </c>
      <c r="E417" s="486" t="s">
        <v>79</v>
      </c>
      <c r="F417" s="487" t="s">
        <v>732</v>
      </c>
      <c r="H417" s="488">
        <v>15.6</v>
      </c>
      <c r="I417" s="489"/>
      <c r="L417" s="484"/>
      <c r="M417" s="490"/>
      <c r="T417" s="491"/>
      <c r="AT417" s="486" t="s">
        <v>176</v>
      </c>
      <c r="AU417" s="486" t="s">
        <v>90</v>
      </c>
      <c r="AV417" s="483" t="s">
        <v>90</v>
      </c>
      <c r="AW417" s="483" t="s">
        <v>39</v>
      </c>
      <c r="AX417" s="483" t="s">
        <v>81</v>
      </c>
      <c r="AY417" s="486" t="s">
        <v>165</v>
      </c>
    </row>
    <row r="418" spans="1:65" s="391" customFormat="1" ht="24.2" customHeight="1">
      <c r="A418" s="387"/>
      <c r="B418" s="388"/>
      <c r="C418" s="465" t="s">
        <v>738</v>
      </c>
      <c r="D418" s="465" t="s">
        <v>167</v>
      </c>
      <c r="E418" s="466" t="s">
        <v>733</v>
      </c>
      <c r="F418" s="467" t="s">
        <v>734</v>
      </c>
      <c r="G418" s="468" t="s">
        <v>340</v>
      </c>
      <c r="H418" s="469">
        <v>7</v>
      </c>
      <c r="I418" s="470"/>
      <c r="J418" s="471">
        <f>ROUND(I418*H418,2)</f>
        <v>0</v>
      </c>
      <c r="K418" s="467" t="s">
        <v>171</v>
      </c>
      <c r="L418" s="388"/>
      <c r="M418" s="472" t="s">
        <v>79</v>
      </c>
      <c r="N418" s="473" t="s">
        <v>51</v>
      </c>
      <c r="O418" s="387"/>
      <c r="P418" s="474">
        <f>O418*H418</f>
        <v>0</v>
      </c>
      <c r="Q418" s="474">
        <v>4.6900000000000002E-4</v>
      </c>
      <c r="R418" s="474">
        <f>Q418*H418</f>
        <v>3.2830000000000003E-3</v>
      </c>
      <c r="S418" s="474">
        <v>0</v>
      </c>
      <c r="T418" s="475">
        <f>S418*H418</f>
        <v>0</v>
      </c>
      <c r="U418" s="387"/>
      <c r="V418" s="387"/>
      <c r="W418" s="387"/>
      <c r="X418" s="387"/>
      <c r="Y418" s="387"/>
      <c r="Z418" s="387"/>
      <c r="AA418" s="387"/>
      <c r="AB418" s="387"/>
      <c r="AC418" s="387"/>
      <c r="AD418" s="387"/>
      <c r="AE418" s="387"/>
      <c r="AR418" s="476" t="s">
        <v>267</v>
      </c>
      <c r="AT418" s="476" t="s">
        <v>167</v>
      </c>
      <c r="AU418" s="476" t="s">
        <v>90</v>
      </c>
      <c r="AY418" s="378" t="s">
        <v>165</v>
      </c>
      <c r="BE418" s="477">
        <f>IF(N418="základní",J418,0)</f>
        <v>0</v>
      </c>
      <c r="BF418" s="477">
        <f>IF(N418="snížená",J418,0)</f>
        <v>0</v>
      </c>
      <c r="BG418" s="477">
        <f>IF(N418="zákl. přenesená",J418,0)</f>
        <v>0</v>
      </c>
      <c r="BH418" s="477">
        <f>IF(N418="sníž. přenesená",J418,0)</f>
        <v>0</v>
      </c>
      <c r="BI418" s="477">
        <f>IF(N418="nulová",J418,0)</f>
        <v>0</v>
      </c>
      <c r="BJ418" s="378" t="s">
        <v>88</v>
      </c>
      <c r="BK418" s="477">
        <f>ROUND(I418*H418,2)</f>
        <v>0</v>
      </c>
      <c r="BL418" s="378" t="s">
        <v>267</v>
      </c>
      <c r="BM418" s="476" t="s">
        <v>735</v>
      </c>
    </row>
    <row r="419" spans="1:65" s="391" customFormat="1">
      <c r="A419" s="387"/>
      <c r="B419" s="388"/>
      <c r="C419" s="387"/>
      <c r="D419" s="478" t="s">
        <v>174</v>
      </c>
      <c r="E419" s="387"/>
      <c r="F419" s="479" t="s">
        <v>736</v>
      </c>
      <c r="G419" s="387"/>
      <c r="H419" s="387"/>
      <c r="I419" s="480"/>
      <c r="J419" s="387"/>
      <c r="K419" s="387"/>
      <c r="L419" s="388"/>
      <c r="M419" s="481"/>
      <c r="O419" s="387"/>
      <c r="P419" s="387"/>
      <c r="Q419" s="387"/>
      <c r="R419" s="387"/>
      <c r="S419" s="387"/>
      <c r="T419" s="482"/>
      <c r="U419" s="387"/>
      <c r="V419" s="387"/>
      <c r="W419" s="387"/>
      <c r="X419" s="387"/>
      <c r="Y419" s="387"/>
      <c r="Z419" s="387"/>
      <c r="AA419" s="387"/>
      <c r="AB419" s="387"/>
      <c r="AC419" s="387"/>
      <c r="AD419" s="387"/>
      <c r="AE419" s="387"/>
      <c r="AT419" s="378" t="s">
        <v>174</v>
      </c>
      <c r="AU419" s="378" t="s">
        <v>90</v>
      </c>
    </row>
    <row r="420" spans="1:65" s="483" customFormat="1">
      <c r="B420" s="484"/>
      <c r="D420" s="485" t="s">
        <v>176</v>
      </c>
      <c r="E420" s="486" t="s">
        <v>79</v>
      </c>
      <c r="F420" s="487" t="s">
        <v>737</v>
      </c>
      <c r="H420" s="488">
        <v>7</v>
      </c>
      <c r="I420" s="489"/>
      <c r="L420" s="484"/>
      <c r="M420" s="490"/>
      <c r="T420" s="491"/>
      <c r="AT420" s="486" t="s">
        <v>176</v>
      </c>
      <c r="AU420" s="486" t="s">
        <v>90</v>
      </c>
      <c r="AV420" s="483" t="s">
        <v>90</v>
      </c>
      <c r="AW420" s="483" t="s">
        <v>39</v>
      </c>
      <c r="AX420" s="483" t="s">
        <v>81</v>
      </c>
      <c r="AY420" s="486" t="s">
        <v>165</v>
      </c>
    </row>
    <row r="421" spans="1:65" s="391" customFormat="1" ht="16.5" customHeight="1">
      <c r="A421" s="387"/>
      <c r="B421" s="388"/>
      <c r="C421" s="465" t="s">
        <v>744</v>
      </c>
      <c r="D421" s="465" t="s">
        <v>167</v>
      </c>
      <c r="E421" s="466" t="s">
        <v>739</v>
      </c>
      <c r="F421" s="467" t="s">
        <v>740</v>
      </c>
      <c r="G421" s="468" t="s">
        <v>232</v>
      </c>
      <c r="H421" s="469">
        <v>1</v>
      </c>
      <c r="I421" s="470"/>
      <c r="J421" s="471">
        <f>ROUND(I421*H421,2)</f>
        <v>0</v>
      </c>
      <c r="K421" s="467" t="s">
        <v>171</v>
      </c>
      <c r="L421" s="388"/>
      <c r="M421" s="472" t="s">
        <v>79</v>
      </c>
      <c r="N421" s="473" t="s">
        <v>51</v>
      </c>
      <c r="O421" s="387"/>
      <c r="P421" s="474">
        <f>O421*H421</f>
        <v>0</v>
      </c>
      <c r="Q421" s="474">
        <v>2.8499999999999999E-4</v>
      </c>
      <c r="R421" s="474">
        <f>Q421*H421</f>
        <v>2.8499999999999999E-4</v>
      </c>
      <c r="S421" s="474">
        <v>0</v>
      </c>
      <c r="T421" s="475">
        <f>S421*H421</f>
        <v>0</v>
      </c>
      <c r="U421" s="387"/>
      <c r="V421" s="387"/>
      <c r="W421" s="387"/>
      <c r="X421" s="387"/>
      <c r="Y421" s="387"/>
      <c r="Z421" s="387"/>
      <c r="AA421" s="387"/>
      <c r="AB421" s="387"/>
      <c r="AC421" s="387"/>
      <c r="AD421" s="387"/>
      <c r="AE421" s="387"/>
      <c r="AR421" s="476" t="s">
        <v>267</v>
      </c>
      <c r="AT421" s="476" t="s">
        <v>167</v>
      </c>
      <c r="AU421" s="476" t="s">
        <v>90</v>
      </c>
      <c r="AY421" s="378" t="s">
        <v>165</v>
      </c>
      <c r="BE421" s="477">
        <f>IF(N421="základní",J421,0)</f>
        <v>0</v>
      </c>
      <c r="BF421" s="477">
        <f>IF(N421="snížená",J421,0)</f>
        <v>0</v>
      </c>
      <c r="BG421" s="477">
        <f>IF(N421="zákl. přenesená",J421,0)</f>
        <v>0</v>
      </c>
      <c r="BH421" s="477">
        <f>IF(N421="sníž. přenesená",J421,0)</f>
        <v>0</v>
      </c>
      <c r="BI421" s="477">
        <f>IF(N421="nulová",J421,0)</f>
        <v>0</v>
      </c>
      <c r="BJ421" s="378" t="s">
        <v>88</v>
      </c>
      <c r="BK421" s="477">
        <f>ROUND(I421*H421,2)</f>
        <v>0</v>
      </c>
      <c r="BL421" s="378" t="s">
        <v>267</v>
      </c>
      <c r="BM421" s="476" t="s">
        <v>741</v>
      </c>
    </row>
    <row r="422" spans="1:65" s="391" customFormat="1">
      <c r="A422" s="387"/>
      <c r="B422" s="388"/>
      <c r="C422" s="387"/>
      <c r="D422" s="478" t="s">
        <v>174</v>
      </c>
      <c r="E422" s="387"/>
      <c r="F422" s="479" t="s">
        <v>742</v>
      </c>
      <c r="G422" s="387"/>
      <c r="H422" s="387"/>
      <c r="I422" s="480"/>
      <c r="J422" s="387"/>
      <c r="K422" s="387"/>
      <c r="L422" s="388"/>
      <c r="M422" s="481"/>
      <c r="O422" s="387"/>
      <c r="P422" s="387"/>
      <c r="Q422" s="387"/>
      <c r="R422" s="387"/>
      <c r="S422" s="387"/>
      <c r="T422" s="482"/>
      <c r="U422" s="387"/>
      <c r="V422" s="387"/>
      <c r="W422" s="387"/>
      <c r="X422" s="387"/>
      <c r="Y422" s="387"/>
      <c r="Z422" s="387"/>
      <c r="AA422" s="387"/>
      <c r="AB422" s="387"/>
      <c r="AC422" s="387"/>
      <c r="AD422" s="387"/>
      <c r="AE422" s="387"/>
      <c r="AT422" s="378" t="s">
        <v>174</v>
      </c>
      <c r="AU422" s="378" t="s">
        <v>90</v>
      </c>
    </row>
    <row r="423" spans="1:65" s="483" customFormat="1">
      <c r="B423" s="484"/>
      <c r="D423" s="485" t="s">
        <v>176</v>
      </c>
      <c r="E423" s="486" t="s">
        <v>79</v>
      </c>
      <c r="F423" s="487" t="s">
        <v>743</v>
      </c>
      <c r="H423" s="488">
        <v>1</v>
      </c>
      <c r="I423" s="489"/>
      <c r="L423" s="484"/>
      <c r="M423" s="490"/>
      <c r="T423" s="491"/>
      <c r="AT423" s="486" t="s">
        <v>176</v>
      </c>
      <c r="AU423" s="486" t="s">
        <v>90</v>
      </c>
      <c r="AV423" s="483" t="s">
        <v>90</v>
      </c>
      <c r="AW423" s="483" t="s">
        <v>39</v>
      </c>
      <c r="AX423" s="483" t="s">
        <v>81</v>
      </c>
      <c r="AY423" s="486" t="s">
        <v>165</v>
      </c>
    </row>
    <row r="424" spans="1:65" s="391" customFormat="1" ht="24.2" customHeight="1">
      <c r="A424" s="387"/>
      <c r="B424" s="388"/>
      <c r="C424" s="465" t="s">
        <v>749</v>
      </c>
      <c r="D424" s="465" t="s">
        <v>167</v>
      </c>
      <c r="E424" s="466" t="s">
        <v>745</v>
      </c>
      <c r="F424" s="467" t="s">
        <v>746</v>
      </c>
      <c r="G424" s="468" t="s">
        <v>340</v>
      </c>
      <c r="H424" s="469">
        <v>28.1</v>
      </c>
      <c r="I424" s="470"/>
      <c r="J424" s="471">
        <f>ROUND(I424*H424,2)</f>
        <v>0</v>
      </c>
      <c r="K424" s="467" t="s">
        <v>171</v>
      </c>
      <c r="L424" s="388"/>
      <c r="M424" s="472" t="s">
        <v>79</v>
      </c>
      <c r="N424" s="473" t="s">
        <v>51</v>
      </c>
      <c r="O424" s="387"/>
      <c r="P424" s="474">
        <f>O424*H424</f>
        <v>0</v>
      </c>
      <c r="Q424" s="474">
        <v>0</v>
      </c>
      <c r="R424" s="474">
        <f>Q424*H424</f>
        <v>0</v>
      </c>
      <c r="S424" s="474">
        <v>0</v>
      </c>
      <c r="T424" s="475">
        <f>S424*H424</f>
        <v>0</v>
      </c>
      <c r="U424" s="387"/>
      <c r="V424" s="387"/>
      <c r="W424" s="387"/>
      <c r="X424" s="387"/>
      <c r="Y424" s="387"/>
      <c r="Z424" s="387"/>
      <c r="AA424" s="387"/>
      <c r="AB424" s="387"/>
      <c r="AC424" s="387"/>
      <c r="AD424" s="387"/>
      <c r="AE424" s="387"/>
      <c r="AR424" s="476" t="s">
        <v>267</v>
      </c>
      <c r="AT424" s="476" t="s">
        <v>167</v>
      </c>
      <c r="AU424" s="476" t="s">
        <v>90</v>
      </c>
      <c r="AY424" s="378" t="s">
        <v>165</v>
      </c>
      <c r="BE424" s="477">
        <f>IF(N424="základní",J424,0)</f>
        <v>0</v>
      </c>
      <c r="BF424" s="477">
        <f>IF(N424="snížená",J424,0)</f>
        <v>0</v>
      </c>
      <c r="BG424" s="477">
        <f>IF(N424="zákl. přenesená",J424,0)</f>
        <v>0</v>
      </c>
      <c r="BH424" s="477">
        <f>IF(N424="sníž. přenesená",J424,0)</f>
        <v>0</v>
      </c>
      <c r="BI424" s="477">
        <f>IF(N424="nulová",J424,0)</f>
        <v>0</v>
      </c>
      <c r="BJ424" s="378" t="s">
        <v>88</v>
      </c>
      <c r="BK424" s="477">
        <f>ROUND(I424*H424,2)</f>
        <v>0</v>
      </c>
      <c r="BL424" s="378" t="s">
        <v>267</v>
      </c>
      <c r="BM424" s="476" t="s">
        <v>747</v>
      </c>
    </row>
    <row r="425" spans="1:65" s="391" customFormat="1">
      <c r="A425" s="387"/>
      <c r="B425" s="388"/>
      <c r="C425" s="387"/>
      <c r="D425" s="478" t="s">
        <v>174</v>
      </c>
      <c r="E425" s="387"/>
      <c r="F425" s="479" t="s">
        <v>748</v>
      </c>
      <c r="G425" s="387"/>
      <c r="H425" s="387"/>
      <c r="I425" s="480"/>
      <c r="J425" s="387"/>
      <c r="K425" s="387"/>
      <c r="L425" s="388"/>
      <c r="M425" s="481"/>
      <c r="O425" s="387"/>
      <c r="P425" s="387"/>
      <c r="Q425" s="387"/>
      <c r="R425" s="387"/>
      <c r="S425" s="387"/>
      <c r="T425" s="482"/>
      <c r="U425" s="387"/>
      <c r="V425" s="387"/>
      <c r="W425" s="387"/>
      <c r="X425" s="387"/>
      <c r="Y425" s="387"/>
      <c r="Z425" s="387"/>
      <c r="AA425" s="387"/>
      <c r="AB425" s="387"/>
      <c r="AC425" s="387"/>
      <c r="AD425" s="387"/>
      <c r="AE425" s="387"/>
      <c r="AT425" s="378" t="s">
        <v>174</v>
      </c>
      <c r="AU425" s="378" t="s">
        <v>90</v>
      </c>
    </row>
    <row r="426" spans="1:65" s="391" customFormat="1" ht="24.2" customHeight="1">
      <c r="A426" s="387"/>
      <c r="B426" s="388"/>
      <c r="C426" s="465" t="s">
        <v>754</v>
      </c>
      <c r="D426" s="465" t="s">
        <v>167</v>
      </c>
      <c r="E426" s="466" t="s">
        <v>750</v>
      </c>
      <c r="F426" s="467" t="s">
        <v>751</v>
      </c>
      <c r="G426" s="468" t="s">
        <v>340</v>
      </c>
      <c r="H426" s="469">
        <v>5.5</v>
      </c>
      <c r="I426" s="470"/>
      <c r="J426" s="471">
        <f>ROUND(I426*H426,2)</f>
        <v>0</v>
      </c>
      <c r="K426" s="467" t="s">
        <v>171</v>
      </c>
      <c r="L426" s="388"/>
      <c r="M426" s="472" t="s">
        <v>79</v>
      </c>
      <c r="N426" s="473" t="s">
        <v>51</v>
      </c>
      <c r="O426" s="387"/>
      <c r="P426" s="474">
        <f>O426*H426</f>
        <v>0</v>
      </c>
      <c r="Q426" s="474">
        <v>0</v>
      </c>
      <c r="R426" s="474">
        <f>Q426*H426</f>
        <v>0</v>
      </c>
      <c r="S426" s="474">
        <v>0</v>
      </c>
      <c r="T426" s="475">
        <f>S426*H426</f>
        <v>0</v>
      </c>
      <c r="U426" s="387"/>
      <c r="V426" s="387"/>
      <c r="W426" s="387"/>
      <c r="X426" s="387"/>
      <c r="Y426" s="387"/>
      <c r="Z426" s="387"/>
      <c r="AA426" s="387"/>
      <c r="AB426" s="387"/>
      <c r="AC426" s="387"/>
      <c r="AD426" s="387"/>
      <c r="AE426" s="387"/>
      <c r="AR426" s="476" t="s">
        <v>267</v>
      </c>
      <c r="AT426" s="476" t="s">
        <v>167</v>
      </c>
      <c r="AU426" s="476" t="s">
        <v>90</v>
      </c>
      <c r="AY426" s="378" t="s">
        <v>165</v>
      </c>
      <c r="BE426" s="477">
        <f>IF(N426="základní",J426,0)</f>
        <v>0</v>
      </c>
      <c r="BF426" s="477">
        <f>IF(N426="snížená",J426,0)</f>
        <v>0</v>
      </c>
      <c r="BG426" s="477">
        <f>IF(N426="zákl. přenesená",J426,0)</f>
        <v>0</v>
      </c>
      <c r="BH426" s="477">
        <f>IF(N426="sníž. přenesená",J426,0)</f>
        <v>0</v>
      </c>
      <c r="BI426" s="477">
        <f>IF(N426="nulová",J426,0)</f>
        <v>0</v>
      </c>
      <c r="BJ426" s="378" t="s">
        <v>88</v>
      </c>
      <c r="BK426" s="477">
        <f>ROUND(I426*H426,2)</f>
        <v>0</v>
      </c>
      <c r="BL426" s="378" t="s">
        <v>267</v>
      </c>
      <c r="BM426" s="476" t="s">
        <v>752</v>
      </c>
    </row>
    <row r="427" spans="1:65" s="391" customFormat="1">
      <c r="A427" s="387"/>
      <c r="B427" s="388"/>
      <c r="C427" s="387"/>
      <c r="D427" s="478" t="s">
        <v>174</v>
      </c>
      <c r="E427" s="387"/>
      <c r="F427" s="479" t="s">
        <v>753</v>
      </c>
      <c r="G427" s="387"/>
      <c r="H427" s="387"/>
      <c r="I427" s="480"/>
      <c r="J427" s="387"/>
      <c r="K427" s="387"/>
      <c r="L427" s="388"/>
      <c r="M427" s="481"/>
      <c r="O427" s="387"/>
      <c r="P427" s="387"/>
      <c r="Q427" s="387"/>
      <c r="R427" s="387"/>
      <c r="S427" s="387"/>
      <c r="T427" s="482"/>
      <c r="U427" s="387"/>
      <c r="V427" s="387"/>
      <c r="W427" s="387"/>
      <c r="X427" s="387"/>
      <c r="Y427" s="387"/>
      <c r="Z427" s="387"/>
      <c r="AA427" s="387"/>
      <c r="AB427" s="387"/>
      <c r="AC427" s="387"/>
      <c r="AD427" s="387"/>
      <c r="AE427" s="387"/>
      <c r="AT427" s="378" t="s">
        <v>174</v>
      </c>
      <c r="AU427" s="378" t="s">
        <v>90</v>
      </c>
    </row>
    <row r="428" spans="1:65" s="391" customFormat="1" ht="16.5" customHeight="1">
      <c r="A428" s="387"/>
      <c r="B428" s="388"/>
      <c r="C428" s="465" t="s">
        <v>759</v>
      </c>
      <c r="D428" s="465" t="s">
        <v>167</v>
      </c>
      <c r="E428" s="466" t="s">
        <v>755</v>
      </c>
      <c r="F428" s="467" t="s">
        <v>756</v>
      </c>
      <c r="G428" s="468" t="s">
        <v>237</v>
      </c>
      <c r="H428" s="469">
        <v>1</v>
      </c>
      <c r="I428" s="470"/>
      <c r="J428" s="471">
        <f>ROUND(I428*H428,2)</f>
        <v>0</v>
      </c>
      <c r="K428" s="467" t="s">
        <v>79</v>
      </c>
      <c r="L428" s="388"/>
      <c r="M428" s="472" t="s">
        <v>79</v>
      </c>
      <c r="N428" s="473" t="s">
        <v>51</v>
      </c>
      <c r="O428" s="387"/>
      <c r="P428" s="474">
        <f>O428*H428</f>
        <v>0</v>
      </c>
      <c r="Q428" s="474">
        <v>0</v>
      </c>
      <c r="R428" s="474">
        <f>Q428*H428</f>
        <v>0</v>
      </c>
      <c r="S428" s="474">
        <v>0</v>
      </c>
      <c r="T428" s="475">
        <f>S428*H428</f>
        <v>0</v>
      </c>
      <c r="U428" s="387"/>
      <c r="V428" s="387"/>
      <c r="W428" s="387"/>
      <c r="X428" s="387"/>
      <c r="Y428" s="387"/>
      <c r="Z428" s="387"/>
      <c r="AA428" s="387"/>
      <c r="AB428" s="387"/>
      <c r="AC428" s="387"/>
      <c r="AD428" s="387"/>
      <c r="AE428" s="387"/>
      <c r="AR428" s="476" t="s">
        <v>267</v>
      </c>
      <c r="AT428" s="476" t="s">
        <v>167</v>
      </c>
      <c r="AU428" s="476" t="s">
        <v>90</v>
      </c>
      <c r="AY428" s="378" t="s">
        <v>165</v>
      </c>
      <c r="BE428" s="477">
        <f>IF(N428="základní",J428,0)</f>
        <v>0</v>
      </c>
      <c r="BF428" s="477">
        <f>IF(N428="snížená",J428,0)</f>
        <v>0</v>
      </c>
      <c r="BG428" s="477">
        <f>IF(N428="zákl. přenesená",J428,0)</f>
        <v>0</v>
      </c>
      <c r="BH428" s="477">
        <f>IF(N428="sníž. přenesená",J428,0)</f>
        <v>0</v>
      </c>
      <c r="BI428" s="477">
        <f>IF(N428="nulová",J428,0)</f>
        <v>0</v>
      </c>
      <c r="BJ428" s="378" t="s">
        <v>88</v>
      </c>
      <c r="BK428" s="477">
        <f>ROUND(I428*H428,2)</f>
        <v>0</v>
      </c>
      <c r="BL428" s="378" t="s">
        <v>267</v>
      </c>
      <c r="BM428" s="476" t="s">
        <v>757</v>
      </c>
    </row>
    <row r="429" spans="1:65" s="391" customFormat="1" ht="58.5">
      <c r="A429" s="387"/>
      <c r="B429" s="388"/>
      <c r="C429" s="387"/>
      <c r="D429" s="485" t="s">
        <v>569</v>
      </c>
      <c r="E429" s="387"/>
      <c r="F429" s="502" t="s">
        <v>758</v>
      </c>
      <c r="G429" s="387"/>
      <c r="H429" s="387"/>
      <c r="I429" s="480"/>
      <c r="J429" s="387"/>
      <c r="K429" s="387"/>
      <c r="L429" s="388"/>
      <c r="M429" s="481"/>
      <c r="O429" s="387"/>
      <c r="P429" s="387"/>
      <c r="Q429" s="387"/>
      <c r="R429" s="387"/>
      <c r="S429" s="387"/>
      <c r="T429" s="482"/>
      <c r="U429" s="387"/>
      <c r="V429" s="387"/>
      <c r="W429" s="387"/>
      <c r="X429" s="387"/>
      <c r="Y429" s="387"/>
      <c r="Z429" s="387"/>
      <c r="AA429" s="387"/>
      <c r="AB429" s="387"/>
      <c r="AC429" s="387"/>
      <c r="AD429" s="387"/>
      <c r="AE429" s="387"/>
      <c r="AT429" s="378" t="s">
        <v>569</v>
      </c>
      <c r="AU429" s="378" t="s">
        <v>90</v>
      </c>
    </row>
    <row r="430" spans="1:65" s="391" customFormat="1" ht="44.25" customHeight="1">
      <c r="A430" s="387"/>
      <c r="B430" s="388"/>
      <c r="C430" s="465" t="s">
        <v>766</v>
      </c>
      <c r="D430" s="465" t="s">
        <v>167</v>
      </c>
      <c r="E430" s="466" t="s">
        <v>760</v>
      </c>
      <c r="F430" s="467" t="s">
        <v>761</v>
      </c>
      <c r="G430" s="468" t="s">
        <v>678</v>
      </c>
      <c r="H430" s="503"/>
      <c r="I430" s="470"/>
      <c r="J430" s="471">
        <f>ROUND(I430*H430,2)</f>
        <v>0</v>
      </c>
      <c r="K430" s="467" t="s">
        <v>171</v>
      </c>
      <c r="L430" s="388"/>
      <c r="M430" s="472" t="s">
        <v>79</v>
      </c>
      <c r="N430" s="473" t="s">
        <v>51</v>
      </c>
      <c r="O430" s="387"/>
      <c r="P430" s="474">
        <f>O430*H430</f>
        <v>0</v>
      </c>
      <c r="Q430" s="474">
        <v>0</v>
      </c>
      <c r="R430" s="474">
        <f>Q430*H430</f>
        <v>0</v>
      </c>
      <c r="S430" s="474">
        <v>0</v>
      </c>
      <c r="T430" s="475">
        <f>S430*H430</f>
        <v>0</v>
      </c>
      <c r="U430" s="387"/>
      <c r="V430" s="387"/>
      <c r="W430" s="387"/>
      <c r="X430" s="387"/>
      <c r="Y430" s="387"/>
      <c r="Z430" s="387"/>
      <c r="AA430" s="387"/>
      <c r="AB430" s="387"/>
      <c r="AC430" s="387"/>
      <c r="AD430" s="387"/>
      <c r="AE430" s="387"/>
      <c r="AR430" s="476" t="s">
        <v>267</v>
      </c>
      <c r="AT430" s="476" t="s">
        <v>167</v>
      </c>
      <c r="AU430" s="476" t="s">
        <v>90</v>
      </c>
      <c r="AY430" s="378" t="s">
        <v>165</v>
      </c>
      <c r="BE430" s="477">
        <f>IF(N430="základní",J430,0)</f>
        <v>0</v>
      </c>
      <c r="BF430" s="477">
        <f>IF(N430="snížená",J430,0)</f>
        <v>0</v>
      </c>
      <c r="BG430" s="477">
        <f>IF(N430="zákl. přenesená",J430,0)</f>
        <v>0</v>
      </c>
      <c r="BH430" s="477">
        <f>IF(N430="sníž. přenesená",J430,0)</f>
        <v>0</v>
      </c>
      <c r="BI430" s="477">
        <f>IF(N430="nulová",J430,0)</f>
        <v>0</v>
      </c>
      <c r="BJ430" s="378" t="s">
        <v>88</v>
      </c>
      <c r="BK430" s="477">
        <f>ROUND(I430*H430,2)</f>
        <v>0</v>
      </c>
      <c r="BL430" s="378" t="s">
        <v>267</v>
      </c>
      <c r="BM430" s="476" t="s">
        <v>762</v>
      </c>
    </row>
    <row r="431" spans="1:65" s="391" customFormat="1">
      <c r="A431" s="387"/>
      <c r="B431" s="388"/>
      <c r="C431" s="387"/>
      <c r="D431" s="478" t="s">
        <v>174</v>
      </c>
      <c r="E431" s="387"/>
      <c r="F431" s="479" t="s">
        <v>763</v>
      </c>
      <c r="G431" s="387"/>
      <c r="H431" s="387"/>
      <c r="I431" s="480"/>
      <c r="J431" s="387"/>
      <c r="K431" s="387"/>
      <c r="L431" s="388"/>
      <c r="M431" s="481"/>
      <c r="O431" s="387"/>
      <c r="P431" s="387"/>
      <c r="Q431" s="387"/>
      <c r="R431" s="387"/>
      <c r="S431" s="387"/>
      <c r="T431" s="482"/>
      <c r="U431" s="387"/>
      <c r="V431" s="387"/>
      <c r="W431" s="387"/>
      <c r="X431" s="387"/>
      <c r="Y431" s="387"/>
      <c r="Z431" s="387"/>
      <c r="AA431" s="387"/>
      <c r="AB431" s="387"/>
      <c r="AC431" s="387"/>
      <c r="AD431" s="387"/>
      <c r="AE431" s="387"/>
      <c r="AT431" s="378" t="s">
        <v>174</v>
      </c>
      <c r="AU431" s="378" t="s">
        <v>90</v>
      </c>
    </row>
    <row r="432" spans="1:65" s="452" customFormat="1" ht="22.9" customHeight="1">
      <c r="B432" s="453"/>
      <c r="D432" s="454" t="s">
        <v>80</v>
      </c>
      <c r="E432" s="463" t="s">
        <v>764</v>
      </c>
      <c r="F432" s="463" t="s">
        <v>765</v>
      </c>
      <c r="I432" s="456"/>
      <c r="J432" s="464">
        <f>BK432</f>
        <v>0</v>
      </c>
      <c r="L432" s="453"/>
      <c r="M432" s="458"/>
      <c r="P432" s="459">
        <f>SUM(P433:P470)</f>
        <v>0</v>
      </c>
      <c r="R432" s="459">
        <f>SUM(R433:R470)</f>
        <v>4.618649150000001E-2</v>
      </c>
      <c r="T432" s="460">
        <f>SUM(T433:T470)</f>
        <v>0</v>
      </c>
      <c r="AR432" s="454" t="s">
        <v>90</v>
      </c>
      <c r="AT432" s="461" t="s">
        <v>80</v>
      </c>
      <c r="AU432" s="461" t="s">
        <v>88</v>
      </c>
      <c r="AY432" s="454" t="s">
        <v>165</v>
      </c>
      <c r="BK432" s="462">
        <f>SUM(BK433:BK470)</f>
        <v>0</v>
      </c>
    </row>
    <row r="433" spans="1:65" s="391" customFormat="1" ht="33" customHeight="1">
      <c r="A433" s="387"/>
      <c r="B433" s="388"/>
      <c r="C433" s="465" t="s">
        <v>772</v>
      </c>
      <c r="D433" s="465" t="s">
        <v>167</v>
      </c>
      <c r="E433" s="466" t="s">
        <v>767</v>
      </c>
      <c r="F433" s="467" t="s">
        <v>768</v>
      </c>
      <c r="G433" s="468" t="s">
        <v>340</v>
      </c>
      <c r="H433" s="469">
        <v>18</v>
      </c>
      <c r="I433" s="470"/>
      <c r="J433" s="471">
        <f>ROUND(I433*H433,2)</f>
        <v>0</v>
      </c>
      <c r="K433" s="467" t="s">
        <v>171</v>
      </c>
      <c r="L433" s="388"/>
      <c r="M433" s="472" t="s">
        <v>79</v>
      </c>
      <c r="N433" s="473" t="s">
        <v>51</v>
      </c>
      <c r="O433" s="387"/>
      <c r="P433" s="474">
        <f>O433*H433</f>
        <v>0</v>
      </c>
      <c r="Q433" s="474">
        <v>8.4230000000000004E-4</v>
      </c>
      <c r="R433" s="474">
        <f>Q433*H433</f>
        <v>1.51614E-2</v>
      </c>
      <c r="S433" s="474">
        <v>0</v>
      </c>
      <c r="T433" s="475">
        <f>S433*H433</f>
        <v>0</v>
      </c>
      <c r="U433" s="387"/>
      <c r="V433" s="387"/>
      <c r="W433" s="387"/>
      <c r="X433" s="387"/>
      <c r="Y433" s="387"/>
      <c r="Z433" s="387"/>
      <c r="AA433" s="387"/>
      <c r="AB433" s="387"/>
      <c r="AC433" s="387"/>
      <c r="AD433" s="387"/>
      <c r="AE433" s="387"/>
      <c r="AR433" s="476" t="s">
        <v>267</v>
      </c>
      <c r="AT433" s="476" t="s">
        <v>167</v>
      </c>
      <c r="AU433" s="476" t="s">
        <v>90</v>
      </c>
      <c r="AY433" s="378" t="s">
        <v>165</v>
      </c>
      <c r="BE433" s="477">
        <f>IF(N433="základní",J433,0)</f>
        <v>0</v>
      </c>
      <c r="BF433" s="477">
        <f>IF(N433="snížená",J433,0)</f>
        <v>0</v>
      </c>
      <c r="BG433" s="477">
        <f>IF(N433="zákl. přenesená",J433,0)</f>
        <v>0</v>
      </c>
      <c r="BH433" s="477">
        <f>IF(N433="sníž. přenesená",J433,0)</f>
        <v>0</v>
      </c>
      <c r="BI433" s="477">
        <f>IF(N433="nulová",J433,0)</f>
        <v>0</v>
      </c>
      <c r="BJ433" s="378" t="s">
        <v>88</v>
      </c>
      <c r="BK433" s="477">
        <f>ROUND(I433*H433,2)</f>
        <v>0</v>
      </c>
      <c r="BL433" s="378" t="s">
        <v>267</v>
      </c>
      <c r="BM433" s="476" t="s">
        <v>769</v>
      </c>
    </row>
    <row r="434" spans="1:65" s="391" customFormat="1">
      <c r="A434" s="387"/>
      <c r="B434" s="388"/>
      <c r="C434" s="387"/>
      <c r="D434" s="478" t="s">
        <v>174</v>
      </c>
      <c r="E434" s="387"/>
      <c r="F434" s="479" t="s">
        <v>770</v>
      </c>
      <c r="G434" s="387"/>
      <c r="H434" s="387"/>
      <c r="I434" s="480"/>
      <c r="J434" s="387"/>
      <c r="K434" s="387"/>
      <c r="L434" s="388"/>
      <c r="M434" s="481"/>
      <c r="O434" s="387"/>
      <c r="P434" s="387"/>
      <c r="Q434" s="387"/>
      <c r="R434" s="387"/>
      <c r="S434" s="387"/>
      <c r="T434" s="482"/>
      <c r="U434" s="387"/>
      <c r="V434" s="387"/>
      <c r="W434" s="387"/>
      <c r="X434" s="387"/>
      <c r="Y434" s="387"/>
      <c r="Z434" s="387"/>
      <c r="AA434" s="387"/>
      <c r="AB434" s="387"/>
      <c r="AC434" s="387"/>
      <c r="AD434" s="387"/>
      <c r="AE434" s="387"/>
      <c r="AT434" s="378" t="s">
        <v>174</v>
      </c>
      <c r="AU434" s="378" t="s">
        <v>90</v>
      </c>
    </row>
    <row r="435" spans="1:65" s="483" customFormat="1">
      <c r="B435" s="484"/>
      <c r="D435" s="485" t="s">
        <v>176</v>
      </c>
      <c r="E435" s="486" t="s">
        <v>79</v>
      </c>
      <c r="F435" s="487" t="s">
        <v>771</v>
      </c>
      <c r="H435" s="488">
        <v>18</v>
      </c>
      <c r="I435" s="489"/>
      <c r="L435" s="484"/>
      <c r="M435" s="490"/>
      <c r="T435" s="491"/>
      <c r="AT435" s="486" t="s">
        <v>176</v>
      </c>
      <c r="AU435" s="486" t="s">
        <v>90</v>
      </c>
      <c r="AV435" s="483" t="s">
        <v>90</v>
      </c>
      <c r="AW435" s="483" t="s">
        <v>39</v>
      </c>
      <c r="AX435" s="483" t="s">
        <v>81</v>
      </c>
      <c r="AY435" s="486" t="s">
        <v>165</v>
      </c>
    </row>
    <row r="436" spans="1:65" s="391" customFormat="1" ht="33" customHeight="1">
      <c r="A436" s="387"/>
      <c r="B436" s="388"/>
      <c r="C436" s="465" t="s">
        <v>778</v>
      </c>
      <c r="D436" s="465" t="s">
        <v>167</v>
      </c>
      <c r="E436" s="466" t="s">
        <v>773</v>
      </c>
      <c r="F436" s="467" t="s">
        <v>774</v>
      </c>
      <c r="G436" s="468" t="s">
        <v>340</v>
      </c>
      <c r="H436" s="469">
        <v>11</v>
      </c>
      <c r="I436" s="470"/>
      <c r="J436" s="471">
        <f>ROUND(I436*H436,2)</f>
        <v>0</v>
      </c>
      <c r="K436" s="467" t="s">
        <v>171</v>
      </c>
      <c r="L436" s="388"/>
      <c r="M436" s="472" t="s">
        <v>79</v>
      </c>
      <c r="N436" s="473" t="s">
        <v>51</v>
      </c>
      <c r="O436" s="387"/>
      <c r="P436" s="474">
        <f>O436*H436</f>
        <v>0</v>
      </c>
      <c r="Q436" s="474">
        <v>1.1590999999999999E-3</v>
      </c>
      <c r="R436" s="474">
        <f>Q436*H436</f>
        <v>1.2750099999999999E-2</v>
      </c>
      <c r="S436" s="474">
        <v>0</v>
      </c>
      <c r="T436" s="475">
        <f>S436*H436</f>
        <v>0</v>
      </c>
      <c r="U436" s="387"/>
      <c r="V436" s="387"/>
      <c r="W436" s="387"/>
      <c r="X436" s="387"/>
      <c r="Y436" s="387"/>
      <c r="Z436" s="387"/>
      <c r="AA436" s="387"/>
      <c r="AB436" s="387"/>
      <c r="AC436" s="387"/>
      <c r="AD436" s="387"/>
      <c r="AE436" s="387"/>
      <c r="AR436" s="476" t="s">
        <v>267</v>
      </c>
      <c r="AT436" s="476" t="s">
        <v>167</v>
      </c>
      <c r="AU436" s="476" t="s">
        <v>90</v>
      </c>
      <c r="AY436" s="378" t="s">
        <v>165</v>
      </c>
      <c r="BE436" s="477">
        <f>IF(N436="základní",J436,0)</f>
        <v>0</v>
      </c>
      <c r="BF436" s="477">
        <f>IF(N436="snížená",J436,0)</f>
        <v>0</v>
      </c>
      <c r="BG436" s="477">
        <f>IF(N436="zákl. přenesená",J436,0)</f>
        <v>0</v>
      </c>
      <c r="BH436" s="477">
        <f>IF(N436="sníž. přenesená",J436,0)</f>
        <v>0</v>
      </c>
      <c r="BI436" s="477">
        <f>IF(N436="nulová",J436,0)</f>
        <v>0</v>
      </c>
      <c r="BJ436" s="378" t="s">
        <v>88</v>
      </c>
      <c r="BK436" s="477">
        <f>ROUND(I436*H436,2)</f>
        <v>0</v>
      </c>
      <c r="BL436" s="378" t="s">
        <v>267</v>
      </c>
      <c r="BM436" s="476" t="s">
        <v>775</v>
      </c>
    </row>
    <row r="437" spans="1:65" s="391" customFormat="1">
      <c r="A437" s="387"/>
      <c r="B437" s="388"/>
      <c r="C437" s="387"/>
      <c r="D437" s="478" t="s">
        <v>174</v>
      </c>
      <c r="E437" s="387"/>
      <c r="F437" s="479" t="s">
        <v>776</v>
      </c>
      <c r="G437" s="387"/>
      <c r="H437" s="387"/>
      <c r="I437" s="480"/>
      <c r="J437" s="387"/>
      <c r="K437" s="387"/>
      <c r="L437" s="388"/>
      <c r="M437" s="481"/>
      <c r="O437" s="387"/>
      <c r="P437" s="387"/>
      <c r="Q437" s="387"/>
      <c r="R437" s="387"/>
      <c r="S437" s="387"/>
      <c r="T437" s="482"/>
      <c r="U437" s="387"/>
      <c r="V437" s="387"/>
      <c r="W437" s="387"/>
      <c r="X437" s="387"/>
      <c r="Y437" s="387"/>
      <c r="Z437" s="387"/>
      <c r="AA437" s="387"/>
      <c r="AB437" s="387"/>
      <c r="AC437" s="387"/>
      <c r="AD437" s="387"/>
      <c r="AE437" s="387"/>
      <c r="AT437" s="378" t="s">
        <v>174</v>
      </c>
      <c r="AU437" s="378" t="s">
        <v>90</v>
      </c>
    </row>
    <row r="438" spans="1:65" s="483" customFormat="1">
      <c r="B438" s="484"/>
      <c r="D438" s="485" t="s">
        <v>176</v>
      </c>
      <c r="E438" s="486" t="s">
        <v>79</v>
      </c>
      <c r="F438" s="487" t="s">
        <v>777</v>
      </c>
      <c r="H438" s="488">
        <v>11</v>
      </c>
      <c r="I438" s="489"/>
      <c r="L438" s="484"/>
      <c r="M438" s="490"/>
      <c r="T438" s="491"/>
      <c r="AT438" s="486" t="s">
        <v>176</v>
      </c>
      <c r="AU438" s="486" t="s">
        <v>90</v>
      </c>
      <c r="AV438" s="483" t="s">
        <v>90</v>
      </c>
      <c r="AW438" s="483" t="s">
        <v>39</v>
      </c>
      <c r="AX438" s="483" t="s">
        <v>81</v>
      </c>
      <c r="AY438" s="486" t="s">
        <v>165</v>
      </c>
    </row>
    <row r="439" spans="1:65" s="391" customFormat="1" ht="55.5" customHeight="1">
      <c r="A439" s="387"/>
      <c r="B439" s="388"/>
      <c r="C439" s="465" t="s">
        <v>783</v>
      </c>
      <c r="D439" s="465" t="s">
        <v>167</v>
      </c>
      <c r="E439" s="466" t="s">
        <v>779</v>
      </c>
      <c r="F439" s="467" t="s">
        <v>780</v>
      </c>
      <c r="G439" s="468" t="s">
        <v>340</v>
      </c>
      <c r="H439" s="469">
        <v>18</v>
      </c>
      <c r="I439" s="470"/>
      <c r="J439" s="471">
        <f>ROUND(I439*H439,2)</f>
        <v>0</v>
      </c>
      <c r="K439" s="467" t="s">
        <v>171</v>
      </c>
      <c r="L439" s="388"/>
      <c r="M439" s="472" t="s">
        <v>79</v>
      </c>
      <c r="N439" s="473" t="s">
        <v>51</v>
      </c>
      <c r="O439" s="387"/>
      <c r="P439" s="474">
        <f>O439*H439</f>
        <v>0</v>
      </c>
      <c r="Q439" s="474">
        <v>7.3860000000000001E-5</v>
      </c>
      <c r="R439" s="474">
        <f>Q439*H439</f>
        <v>1.3294800000000001E-3</v>
      </c>
      <c r="S439" s="474">
        <v>0</v>
      </c>
      <c r="T439" s="475">
        <f>S439*H439</f>
        <v>0</v>
      </c>
      <c r="U439" s="387"/>
      <c r="V439" s="387"/>
      <c r="W439" s="387"/>
      <c r="X439" s="387"/>
      <c r="Y439" s="387"/>
      <c r="Z439" s="387"/>
      <c r="AA439" s="387"/>
      <c r="AB439" s="387"/>
      <c r="AC439" s="387"/>
      <c r="AD439" s="387"/>
      <c r="AE439" s="387"/>
      <c r="AR439" s="476" t="s">
        <v>267</v>
      </c>
      <c r="AT439" s="476" t="s">
        <v>167</v>
      </c>
      <c r="AU439" s="476" t="s">
        <v>90</v>
      </c>
      <c r="AY439" s="378" t="s">
        <v>165</v>
      </c>
      <c r="BE439" s="477">
        <f>IF(N439="základní",J439,0)</f>
        <v>0</v>
      </c>
      <c r="BF439" s="477">
        <f>IF(N439="snížená",J439,0)</f>
        <v>0</v>
      </c>
      <c r="BG439" s="477">
        <f>IF(N439="zákl. přenesená",J439,0)</f>
        <v>0</v>
      </c>
      <c r="BH439" s="477">
        <f>IF(N439="sníž. přenesená",J439,0)</f>
        <v>0</v>
      </c>
      <c r="BI439" s="477">
        <f>IF(N439="nulová",J439,0)</f>
        <v>0</v>
      </c>
      <c r="BJ439" s="378" t="s">
        <v>88</v>
      </c>
      <c r="BK439" s="477">
        <f>ROUND(I439*H439,2)</f>
        <v>0</v>
      </c>
      <c r="BL439" s="378" t="s">
        <v>267</v>
      </c>
      <c r="BM439" s="476" t="s">
        <v>781</v>
      </c>
    </row>
    <row r="440" spans="1:65" s="391" customFormat="1">
      <c r="A440" s="387"/>
      <c r="B440" s="388"/>
      <c r="C440" s="387"/>
      <c r="D440" s="478" t="s">
        <v>174</v>
      </c>
      <c r="E440" s="387"/>
      <c r="F440" s="479" t="s">
        <v>782</v>
      </c>
      <c r="G440" s="387"/>
      <c r="H440" s="387"/>
      <c r="I440" s="480"/>
      <c r="J440" s="387"/>
      <c r="K440" s="387"/>
      <c r="L440" s="388"/>
      <c r="M440" s="481"/>
      <c r="O440" s="387"/>
      <c r="P440" s="387"/>
      <c r="Q440" s="387"/>
      <c r="R440" s="387"/>
      <c r="S440" s="387"/>
      <c r="T440" s="482"/>
      <c r="U440" s="387"/>
      <c r="V440" s="387"/>
      <c r="W440" s="387"/>
      <c r="X440" s="387"/>
      <c r="Y440" s="387"/>
      <c r="Z440" s="387"/>
      <c r="AA440" s="387"/>
      <c r="AB440" s="387"/>
      <c r="AC440" s="387"/>
      <c r="AD440" s="387"/>
      <c r="AE440" s="387"/>
      <c r="AT440" s="378" t="s">
        <v>174</v>
      </c>
      <c r="AU440" s="378" t="s">
        <v>90</v>
      </c>
    </row>
    <row r="441" spans="1:65" s="391" customFormat="1" ht="55.5" customHeight="1">
      <c r="A441" s="387"/>
      <c r="B441" s="388"/>
      <c r="C441" s="465" t="s">
        <v>788</v>
      </c>
      <c r="D441" s="465" t="s">
        <v>167</v>
      </c>
      <c r="E441" s="466" t="s">
        <v>784</v>
      </c>
      <c r="F441" s="467" t="s">
        <v>785</v>
      </c>
      <c r="G441" s="468" t="s">
        <v>340</v>
      </c>
      <c r="H441" s="469">
        <v>11</v>
      </c>
      <c r="I441" s="470"/>
      <c r="J441" s="471">
        <f>ROUND(I441*H441,2)</f>
        <v>0</v>
      </c>
      <c r="K441" s="467" t="s">
        <v>171</v>
      </c>
      <c r="L441" s="388"/>
      <c r="M441" s="472" t="s">
        <v>79</v>
      </c>
      <c r="N441" s="473" t="s">
        <v>51</v>
      </c>
      <c r="O441" s="387"/>
      <c r="P441" s="474">
        <f>O441*H441</f>
        <v>0</v>
      </c>
      <c r="Q441" s="474">
        <v>9.4640000000000002E-5</v>
      </c>
      <c r="R441" s="474">
        <f>Q441*H441</f>
        <v>1.04104E-3</v>
      </c>
      <c r="S441" s="474">
        <v>0</v>
      </c>
      <c r="T441" s="475">
        <f>S441*H441</f>
        <v>0</v>
      </c>
      <c r="U441" s="387"/>
      <c r="V441" s="387"/>
      <c r="W441" s="387"/>
      <c r="X441" s="387"/>
      <c r="Y441" s="387"/>
      <c r="Z441" s="387"/>
      <c r="AA441" s="387"/>
      <c r="AB441" s="387"/>
      <c r="AC441" s="387"/>
      <c r="AD441" s="387"/>
      <c r="AE441" s="387"/>
      <c r="AR441" s="476" t="s">
        <v>267</v>
      </c>
      <c r="AT441" s="476" t="s">
        <v>167</v>
      </c>
      <c r="AU441" s="476" t="s">
        <v>90</v>
      </c>
      <c r="AY441" s="378" t="s">
        <v>165</v>
      </c>
      <c r="BE441" s="477">
        <f>IF(N441="základní",J441,0)</f>
        <v>0</v>
      </c>
      <c r="BF441" s="477">
        <f>IF(N441="snížená",J441,0)</f>
        <v>0</v>
      </c>
      <c r="BG441" s="477">
        <f>IF(N441="zákl. přenesená",J441,0)</f>
        <v>0</v>
      </c>
      <c r="BH441" s="477">
        <f>IF(N441="sníž. přenesená",J441,0)</f>
        <v>0</v>
      </c>
      <c r="BI441" s="477">
        <f>IF(N441="nulová",J441,0)</f>
        <v>0</v>
      </c>
      <c r="BJ441" s="378" t="s">
        <v>88</v>
      </c>
      <c r="BK441" s="477">
        <f>ROUND(I441*H441,2)</f>
        <v>0</v>
      </c>
      <c r="BL441" s="378" t="s">
        <v>267</v>
      </c>
      <c r="BM441" s="476" t="s">
        <v>786</v>
      </c>
    </row>
    <row r="442" spans="1:65" s="391" customFormat="1">
      <c r="A442" s="387"/>
      <c r="B442" s="388"/>
      <c r="C442" s="387"/>
      <c r="D442" s="478" t="s">
        <v>174</v>
      </c>
      <c r="E442" s="387"/>
      <c r="F442" s="479" t="s">
        <v>787</v>
      </c>
      <c r="G442" s="387"/>
      <c r="H442" s="387"/>
      <c r="I442" s="480"/>
      <c r="J442" s="387"/>
      <c r="K442" s="387"/>
      <c r="L442" s="388"/>
      <c r="M442" s="481"/>
      <c r="O442" s="387"/>
      <c r="P442" s="387"/>
      <c r="Q442" s="387"/>
      <c r="R442" s="387"/>
      <c r="S442" s="387"/>
      <c r="T442" s="482"/>
      <c r="U442" s="387"/>
      <c r="V442" s="387"/>
      <c r="W442" s="387"/>
      <c r="X442" s="387"/>
      <c r="Y442" s="387"/>
      <c r="Z442" s="387"/>
      <c r="AA442" s="387"/>
      <c r="AB442" s="387"/>
      <c r="AC442" s="387"/>
      <c r="AD442" s="387"/>
      <c r="AE442" s="387"/>
      <c r="AT442" s="378" t="s">
        <v>174</v>
      </c>
      <c r="AU442" s="378" t="s">
        <v>90</v>
      </c>
    </row>
    <row r="443" spans="1:65" s="391" customFormat="1" ht="24.2" customHeight="1">
      <c r="A443" s="387"/>
      <c r="B443" s="388"/>
      <c r="C443" s="465" t="s">
        <v>794</v>
      </c>
      <c r="D443" s="465" t="s">
        <v>167</v>
      </c>
      <c r="E443" s="466" t="s">
        <v>789</v>
      </c>
      <c r="F443" s="467" t="s">
        <v>790</v>
      </c>
      <c r="G443" s="468" t="s">
        <v>232</v>
      </c>
      <c r="H443" s="469">
        <v>7</v>
      </c>
      <c r="I443" s="470"/>
      <c r="J443" s="471">
        <f>ROUND(I443*H443,2)</f>
        <v>0</v>
      </c>
      <c r="K443" s="467" t="s">
        <v>171</v>
      </c>
      <c r="L443" s="388"/>
      <c r="M443" s="472" t="s">
        <v>79</v>
      </c>
      <c r="N443" s="473" t="s">
        <v>51</v>
      </c>
      <c r="O443" s="387"/>
      <c r="P443" s="474">
        <f>O443*H443</f>
        <v>0</v>
      </c>
      <c r="Q443" s="474">
        <v>1.2557000000000001E-4</v>
      </c>
      <c r="R443" s="474">
        <f>Q443*H443</f>
        <v>8.7899000000000007E-4</v>
      </c>
      <c r="S443" s="474">
        <v>0</v>
      </c>
      <c r="T443" s="475">
        <f>S443*H443</f>
        <v>0</v>
      </c>
      <c r="U443" s="387"/>
      <c r="V443" s="387"/>
      <c r="W443" s="387"/>
      <c r="X443" s="387"/>
      <c r="Y443" s="387"/>
      <c r="Z443" s="387"/>
      <c r="AA443" s="387"/>
      <c r="AB443" s="387"/>
      <c r="AC443" s="387"/>
      <c r="AD443" s="387"/>
      <c r="AE443" s="387"/>
      <c r="AR443" s="476" t="s">
        <v>267</v>
      </c>
      <c r="AT443" s="476" t="s">
        <v>167</v>
      </c>
      <c r="AU443" s="476" t="s">
        <v>90</v>
      </c>
      <c r="AY443" s="378" t="s">
        <v>165</v>
      </c>
      <c r="BE443" s="477">
        <f>IF(N443="základní",J443,0)</f>
        <v>0</v>
      </c>
      <c r="BF443" s="477">
        <f>IF(N443="snížená",J443,0)</f>
        <v>0</v>
      </c>
      <c r="BG443" s="477">
        <f>IF(N443="zákl. přenesená",J443,0)</f>
        <v>0</v>
      </c>
      <c r="BH443" s="477">
        <f>IF(N443="sníž. přenesená",J443,0)</f>
        <v>0</v>
      </c>
      <c r="BI443" s="477">
        <f>IF(N443="nulová",J443,0)</f>
        <v>0</v>
      </c>
      <c r="BJ443" s="378" t="s">
        <v>88</v>
      </c>
      <c r="BK443" s="477">
        <f>ROUND(I443*H443,2)</f>
        <v>0</v>
      </c>
      <c r="BL443" s="378" t="s">
        <v>267</v>
      </c>
      <c r="BM443" s="476" t="s">
        <v>791</v>
      </c>
    </row>
    <row r="444" spans="1:65" s="391" customFormat="1">
      <c r="A444" s="387"/>
      <c r="B444" s="388"/>
      <c r="C444" s="387"/>
      <c r="D444" s="478" t="s">
        <v>174</v>
      </c>
      <c r="E444" s="387"/>
      <c r="F444" s="479" t="s">
        <v>792</v>
      </c>
      <c r="G444" s="387"/>
      <c r="H444" s="387"/>
      <c r="I444" s="480"/>
      <c r="J444" s="387"/>
      <c r="K444" s="387"/>
      <c r="L444" s="388"/>
      <c r="M444" s="481"/>
      <c r="O444" s="387"/>
      <c r="P444" s="387"/>
      <c r="Q444" s="387"/>
      <c r="R444" s="387"/>
      <c r="S444" s="387"/>
      <c r="T444" s="482"/>
      <c r="U444" s="387"/>
      <c r="V444" s="387"/>
      <c r="W444" s="387"/>
      <c r="X444" s="387"/>
      <c r="Y444" s="387"/>
      <c r="Z444" s="387"/>
      <c r="AA444" s="387"/>
      <c r="AB444" s="387"/>
      <c r="AC444" s="387"/>
      <c r="AD444" s="387"/>
      <c r="AE444" s="387"/>
      <c r="AT444" s="378" t="s">
        <v>174</v>
      </c>
      <c r="AU444" s="378" t="s">
        <v>90</v>
      </c>
    </row>
    <row r="445" spans="1:65" s="483" customFormat="1">
      <c r="B445" s="484"/>
      <c r="D445" s="485" t="s">
        <v>176</v>
      </c>
      <c r="E445" s="486" t="s">
        <v>79</v>
      </c>
      <c r="F445" s="487" t="s">
        <v>793</v>
      </c>
      <c r="H445" s="488">
        <v>7</v>
      </c>
      <c r="I445" s="489"/>
      <c r="L445" s="484"/>
      <c r="M445" s="490"/>
      <c r="T445" s="491"/>
      <c r="AT445" s="486" t="s">
        <v>176</v>
      </c>
      <c r="AU445" s="486" t="s">
        <v>90</v>
      </c>
      <c r="AV445" s="483" t="s">
        <v>90</v>
      </c>
      <c r="AW445" s="483" t="s">
        <v>39</v>
      </c>
      <c r="AX445" s="483" t="s">
        <v>81</v>
      </c>
      <c r="AY445" s="486" t="s">
        <v>165</v>
      </c>
    </row>
    <row r="446" spans="1:65" s="391" customFormat="1" ht="37.9" customHeight="1">
      <c r="A446" s="387"/>
      <c r="B446" s="388"/>
      <c r="C446" s="465" t="s">
        <v>799</v>
      </c>
      <c r="D446" s="465" t="s">
        <v>167</v>
      </c>
      <c r="E446" s="466" t="s">
        <v>795</v>
      </c>
      <c r="F446" s="467" t="s">
        <v>796</v>
      </c>
      <c r="G446" s="468" t="s">
        <v>232</v>
      </c>
      <c r="H446" s="469">
        <v>7</v>
      </c>
      <c r="I446" s="470"/>
      <c r="J446" s="471">
        <f>ROUND(I446*H446,2)</f>
        <v>0</v>
      </c>
      <c r="K446" s="467" t="s">
        <v>171</v>
      </c>
      <c r="L446" s="388"/>
      <c r="M446" s="472" t="s">
        <v>79</v>
      </c>
      <c r="N446" s="473" t="s">
        <v>51</v>
      </c>
      <c r="O446" s="387"/>
      <c r="P446" s="474">
        <f>O446*H446</f>
        <v>0</v>
      </c>
      <c r="Q446" s="474">
        <v>6.0000000000000002E-5</v>
      </c>
      <c r="R446" s="474">
        <f>Q446*H446</f>
        <v>4.2000000000000002E-4</v>
      </c>
      <c r="S446" s="474">
        <v>0</v>
      </c>
      <c r="T446" s="475">
        <f>S446*H446</f>
        <v>0</v>
      </c>
      <c r="U446" s="387"/>
      <c r="V446" s="387"/>
      <c r="W446" s="387"/>
      <c r="X446" s="387"/>
      <c r="Y446" s="387"/>
      <c r="Z446" s="387"/>
      <c r="AA446" s="387"/>
      <c r="AB446" s="387"/>
      <c r="AC446" s="387"/>
      <c r="AD446" s="387"/>
      <c r="AE446" s="387"/>
      <c r="AR446" s="476" t="s">
        <v>267</v>
      </c>
      <c r="AT446" s="476" t="s">
        <v>167</v>
      </c>
      <c r="AU446" s="476" t="s">
        <v>90</v>
      </c>
      <c r="AY446" s="378" t="s">
        <v>165</v>
      </c>
      <c r="BE446" s="477">
        <f>IF(N446="základní",J446,0)</f>
        <v>0</v>
      </c>
      <c r="BF446" s="477">
        <f>IF(N446="snížená",J446,0)</f>
        <v>0</v>
      </c>
      <c r="BG446" s="477">
        <f>IF(N446="zákl. přenesená",J446,0)</f>
        <v>0</v>
      </c>
      <c r="BH446" s="477">
        <f>IF(N446="sníž. přenesená",J446,0)</f>
        <v>0</v>
      </c>
      <c r="BI446" s="477">
        <f>IF(N446="nulová",J446,0)</f>
        <v>0</v>
      </c>
      <c r="BJ446" s="378" t="s">
        <v>88</v>
      </c>
      <c r="BK446" s="477">
        <f>ROUND(I446*H446,2)</f>
        <v>0</v>
      </c>
      <c r="BL446" s="378" t="s">
        <v>267</v>
      </c>
      <c r="BM446" s="476" t="s">
        <v>797</v>
      </c>
    </row>
    <row r="447" spans="1:65" s="391" customFormat="1">
      <c r="A447" s="387"/>
      <c r="B447" s="388"/>
      <c r="C447" s="387"/>
      <c r="D447" s="478" t="s">
        <v>174</v>
      </c>
      <c r="E447" s="387"/>
      <c r="F447" s="479" t="s">
        <v>798</v>
      </c>
      <c r="G447" s="387"/>
      <c r="H447" s="387"/>
      <c r="I447" s="480"/>
      <c r="J447" s="387"/>
      <c r="K447" s="387"/>
      <c r="L447" s="388"/>
      <c r="M447" s="481"/>
      <c r="O447" s="387"/>
      <c r="P447" s="387"/>
      <c r="Q447" s="387"/>
      <c r="R447" s="387"/>
      <c r="S447" s="387"/>
      <c r="T447" s="482"/>
      <c r="U447" s="387"/>
      <c r="V447" s="387"/>
      <c r="W447" s="387"/>
      <c r="X447" s="387"/>
      <c r="Y447" s="387"/>
      <c r="Z447" s="387"/>
      <c r="AA447" s="387"/>
      <c r="AB447" s="387"/>
      <c r="AC447" s="387"/>
      <c r="AD447" s="387"/>
      <c r="AE447" s="387"/>
      <c r="AT447" s="378" t="s">
        <v>174</v>
      </c>
      <c r="AU447" s="378" t="s">
        <v>90</v>
      </c>
    </row>
    <row r="448" spans="1:65" s="483" customFormat="1">
      <c r="B448" s="484"/>
      <c r="D448" s="485" t="s">
        <v>176</v>
      </c>
      <c r="E448" s="486" t="s">
        <v>79</v>
      </c>
      <c r="F448" s="487" t="s">
        <v>793</v>
      </c>
      <c r="H448" s="488">
        <v>7</v>
      </c>
      <c r="I448" s="489"/>
      <c r="L448" s="484"/>
      <c r="M448" s="490"/>
      <c r="T448" s="491"/>
      <c r="AT448" s="486" t="s">
        <v>176</v>
      </c>
      <c r="AU448" s="486" t="s">
        <v>90</v>
      </c>
      <c r="AV448" s="483" t="s">
        <v>90</v>
      </c>
      <c r="AW448" s="483" t="s">
        <v>39</v>
      </c>
      <c r="AX448" s="483" t="s">
        <v>81</v>
      </c>
      <c r="AY448" s="486" t="s">
        <v>165</v>
      </c>
    </row>
    <row r="449" spans="1:65" s="391" customFormat="1" ht="33" customHeight="1">
      <c r="A449" s="387"/>
      <c r="B449" s="388"/>
      <c r="C449" s="465" t="s">
        <v>805</v>
      </c>
      <c r="D449" s="465" t="s">
        <v>167</v>
      </c>
      <c r="E449" s="466" t="s">
        <v>2920</v>
      </c>
      <c r="F449" s="467" t="s">
        <v>2921</v>
      </c>
      <c r="G449" s="468" t="s">
        <v>232</v>
      </c>
      <c r="H449" s="469">
        <v>1</v>
      </c>
      <c r="I449" s="470"/>
      <c r="J449" s="471">
        <f>ROUND(I449*H449,2)</f>
        <v>0</v>
      </c>
      <c r="K449" s="467" t="s">
        <v>171</v>
      </c>
      <c r="L449" s="388"/>
      <c r="M449" s="472" t="s">
        <v>79</v>
      </c>
      <c r="N449" s="473" t="s">
        <v>51</v>
      </c>
      <c r="O449" s="387"/>
      <c r="P449" s="474">
        <f>O449*H449</f>
        <v>0</v>
      </c>
      <c r="Q449" s="474">
        <v>2.5699999999999998E-3</v>
      </c>
      <c r="R449" s="474">
        <f>Q449*H449</f>
        <v>2.5699999999999998E-3</v>
      </c>
      <c r="S449" s="474">
        <v>0</v>
      </c>
      <c r="T449" s="475">
        <f>S449*H449</f>
        <v>0</v>
      </c>
      <c r="U449" s="387"/>
      <c r="V449" s="387"/>
      <c r="W449" s="387"/>
      <c r="X449" s="387"/>
      <c r="Y449" s="387"/>
      <c r="Z449" s="387"/>
      <c r="AA449" s="387"/>
      <c r="AB449" s="387"/>
      <c r="AC449" s="387"/>
      <c r="AD449" s="387"/>
      <c r="AE449" s="387"/>
      <c r="AR449" s="476" t="s">
        <v>267</v>
      </c>
      <c r="AT449" s="476" t="s">
        <v>167</v>
      </c>
      <c r="AU449" s="476" t="s">
        <v>90</v>
      </c>
      <c r="AY449" s="378" t="s">
        <v>165</v>
      </c>
      <c r="BE449" s="477">
        <f>IF(N449="základní",J449,0)</f>
        <v>0</v>
      </c>
      <c r="BF449" s="477">
        <f>IF(N449="snížená",J449,0)</f>
        <v>0</v>
      </c>
      <c r="BG449" s="477">
        <f>IF(N449="zákl. přenesená",J449,0)</f>
        <v>0</v>
      </c>
      <c r="BH449" s="477">
        <f>IF(N449="sníž. přenesená",J449,0)</f>
        <v>0</v>
      </c>
      <c r="BI449" s="477">
        <f>IF(N449="nulová",J449,0)</f>
        <v>0</v>
      </c>
      <c r="BJ449" s="378" t="s">
        <v>88</v>
      </c>
      <c r="BK449" s="477">
        <f>ROUND(I449*H449,2)</f>
        <v>0</v>
      </c>
      <c r="BL449" s="378" t="s">
        <v>267</v>
      </c>
      <c r="BM449" s="476" t="s">
        <v>2922</v>
      </c>
    </row>
    <row r="450" spans="1:65" s="391" customFormat="1">
      <c r="A450" s="387"/>
      <c r="B450" s="388"/>
      <c r="C450" s="387"/>
      <c r="D450" s="478" t="s">
        <v>174</v>
      </c>
      <c r="E450" s="387"/>
      <c r="F450" s="479" t="s">
        <v>2923</v>
      </c>
      <c r="G450" s="387"/>
      <c r="H450" s="387"/>
      <c r="I450" s="480"/>
      <c r="J450" s="387"/>
      <c r="K450" s="387"/>
      <c r="L450" s="388"/>
      <c r="M450" s="481"/>
      <c r="O450" s="387"/>
      <c r="P450" s="387"/>
      <c r="Q450" s="387"/>
      <c r="R450" s="387"/>
      <c r="S450" s="387"/>
      <c r="T450" s="482"/>
      <c r="U450" s="387"/>
      <c r="V450" s="387"/>
      <c r="W450" s="387"/>
      <c r="X450" s="387"/>
      <c r="Y450" s="387"/>
      <c r="Z450" s="387"/>
      <c r="AA450" s="387"/>
      <c r="AB450" s="387"/>
      <c r="AC450" s="387"/>
      <c r="AD450" s="387"/>
      <c r="AE450" s="387"/>
      <c r="AT450" s="378" t="s">
        <v>174</v>
      </c>
      <c r="AU450" s="378" t="s">
        <v>90</v>
      </c>
    </row>
    <row r="451" spans="1:65" s="483" customFormat="1">
      <c r="B451" s="484"/>
      <c r="D451" s="485" t="s">
        <v>176</v>
      </c>
      <c r="E451" s="486" t="s">
        <v>79</v>
      </c>
      <c r="F451" s="487" t="s">
        <v>743</v>
      </c>
      <c r="H451" s="488">
        <v>1</v>
      </c>
      <c r="I451" s="489"/>
      <c r="L451" s="484"/>
      <c r="M451" s="490"/>
      <c r="T451" s="491"/>
      <c r="AT451" s="486" t="s">
        <v>176</v>
      </c>
      <c r="AU451" s="486" t="s">
        <v>90</v>
      </c>
      <c r="AV451" s="483" t="s">
        <v>90</v>
      </c>
      <c r="AW451" s="483" t="s">
        <v>39</v>
      </c>
      <c r="AX451" s="483" t="s">
        <v>81</v>
      </c>
      <c r="AY451" s="486" t="s">
        <v>165</v>
      </c>
    </row>
    <row r="452" spans="1:65" s="391" customFormat="1" ht="24.2" customHeight="1">
      <c r="A452" s="387"/>
      <c r="B452" s="388"/>
      <c r="C452" s="465" t="s">
        <v>811</v>
      </c>
      <c r="D452" s="465" t="s">
        <v>167</v>
      </c>
      <c r="E452" s="466" t="s">
        <v>800</v>
      </c>
      <c r="F452" s="467" t="s">
        <v>801</v>
      </c>
      <c r="G452" s="468" t="s">
        <v>232</v>
      </c>
      <c r="H452" s="469">
        <v>1</v>
      </c>
      <c r="I452" s="470"/>
      <c r="J452" s="471">
        <f>ROUND(I452*H452,2)</f>
        <v>0</v>
      </c>
      <c r="K452" s="467" t="s">
        <v>171</v>
      </c>
      <c r="L452" s="388"/>
      <c r="M452" s="472" t="s">
        <v>79</v>
      </c>
      <c r="N452" s="473" t="s">
        <v>51</v>
      </c>
      <c r="O452" s="387"/>
      <c r="P452" s="474">
        <f>O452*H452</f>
        <v>0</v>
      </c>
      <c r="Q452" s="474">
        <v>9.7349999999999997E-4</v>
      </c>
      <c r="R452" s="474">
        <f>Q452*H452</f>
        <v>9.7349999999999997E-4</v>
      </c>
      <c r="S452" s="474">
        <v>0</v>
      </c>
      <c r="T452" s="475">
        <f>S452*H452</f>
        <v>0</v>
      </c>
      <c r="U452" s="387"/>
      <c r="V452" s="387"/>
      <c r="W452" s="387"/>
      <c r="X452" s="387"/>
      <c r="Y452" s="387"/>
      <c r="Z452" s="387"/>
      <c r="AA452" s="387"/>
      <c r="AB452" s="387"/>
      <c r="AC452" s="387"/>
      <c r="AD452" s="387"/>
      <c r="AE452" s="387"/>
      <c r="AR452" s="476" t="s">
        <v>267</v>
      </c>
      <c r="AT452" s="476" t="s">
        <v>167</v>
      </c>
      <c r="AU452" s="476" t="s">
        <v>90</v>
      </c>
      <c r="AY452" s="378" t="s">
        <v>165</v>
      </c>
      <c r="BE452" s="477">
        <f>IF(N452="základní",J452,0)</f>
        <v>0</v>
      </c>
      <c r="BF452" s="477">
        <f>IF(N452="snížená",J452,0)</f>
        <v>0</v>
      </c>
      <c r="BG452" s="477">
        <f>IF(N452="zákl. přenesená",J452,0)</f>
        <v>0</v>
      </c>
      <c r="BH452" s="477">
        <f>IF(N452="sníž. přenesená",J452,0)</f>
        <v>0</v>
      </c>
      <c r="BI452" s="477">
        <f>IF(N452="nulová",J452,0)</f>
        <v>0</v>
      </c>
      <c r="BJ452" s="378" t="s">
        <v>88</v>
      </c>
      <c r="BK452" s="477">
        <f>ROUND(I452*H452,2)</f>
        <v>0</v>
      </c>
      <c r="BL452" s="378" t="s">
        <v>267</v>
      </c>
      <c r="BM452" s="476" t="s">
        <v>802</v>
      </c>
    </row>
    <row r="453" spans="1:65" s="391" customFormat="1">
      <c r="A453" s="387"/>
      <c r="B453" s="388"/>
      <c r="C453" s="387"/>
      <c r="D453" s="478" t="s">
        <v>174</v>
      </c>
      <c r="E453" s="387"/>
      <c r="F453" s="479" t="s">
        <v>803</v>
      </c>
      <c r="G453" s="387"/>
      <c r="H453" s="387"/>
      <c r="I453" s="480"/>
      <c r="J453" s="387"/>
      <c r="K453" s="387"/>
      <c r="L453" s="388"/>
      <c r="M453" s="481"/>
      <c r="O453" s="387"/>
      <c r="P453" s="387"/>
      <c r="Q453" s="387"/>
      <c r="R453" s="387"/>
      <c r="S453" s="387"/>
      <c r="T453" s="482"/>
      <c r="U453" s="387"/>
      <c r="V453" s="387"/>
      <c r="W453" s="387"/>
      <c r="X453" s="387"/>
      <c r="Y453" s="387"/>
      <c r="Z453" s="387"/>
      <c r="AA453" s="387"/>
      <c r="AB453" s="387"/>
      <c r="AC453" s="387"/>
      <c r="AD453" s="387"/>
      <c r="AE453" s="387"/>
      <c r="AT453" s="378" t="s">
        <v>174</v>
      </c>
      <c r="AU453" s="378" t="s">
        <v>90</v>
      </c>
    </row>
    <row r="454" spans="1:65" s="483" customFormat="1">
      <c r="B454" s="484"/>
      <c r="D454" s="485" t="s">
        <v>176</v>
      </c>
      <c r="E454" s="486" t="s">
        <v>79</v>
      </c>
      <c r="F454" s="487" t="s">
        <v>804</v>
      </c>
      <c r="H454" s="488">
        <v>1</v>
      </c>
      <c r="I454" s="489"/>
      <c r="L454" s="484"/>
      <c r="M454" s="490"/>
      <c r="T454" s="491"/>
      <c r="AT454" s="486" t="s">
        <v>176</v>
      </c>
      <c r="AU454" s="486" t="s">
        <v>90</v>
      </c>
      <c r="AV454" s="483" t="s">
        <v>90</v>
      </c>
      <c r="AW454" s="483" t="s">
        <v>39</v>
      </c>
      <c r="AX454" s="483" t="s">
        <v>81</v>
      </c>
      <c r="AY454" s="486" t="s">
        <v>165</v>
      </c>
    </row>
    <row r="455" spans="1:65" s="391" customFormat="1" ht="24.2" customHeight="1">
      <c r="A455" s="387"/>
      <c r="B455" s="388"/>
      <c r="C455" s="465" t="s">
        <v>816</v>
      </c>
      <c r="D455" s="465" t="s">
        <v>167</v>
      </c>
      <c r="E455" s="466" t="s">
        <v>2924</v>
      </c>
      <c r="F455" s="467" t="s">
        <v>2925</v>
      </c>
      <c r="G455" s="468" t="s">
        <v>232</v>
      </c>
      <c r="H455" s="469">
        <v>1</v>
      </c>
      <c r="I455" s="470"/>
      <c r="J455" s="471">
        <f>ROUND(I455*H455,2)</f>
        <v>0</v>
      </c>
      <c r="K455" s="467" t="s">
        <v>171</v>
      </c>
      <c r="L455" s="388"/>
      <c r="M455" s="472" t="s">
        <v>79</v>
      </c>
      <c r="N455" s="473" t="s">
        <v>51</v>
      </c>
      <c r="O455" s="387"/>
      <c r="P455" s="474">
        <f>O455*H455</f>
        <v>0</v>
      </c>
      <c r="Q455" s="474">
        <v>3.2699999999999999E-3</v>
      </c>
      <c r="R455" s="474">
        <f>Q455*H455</f>
        <v>3.2699999999999999E-3</v>
      </c>
      <c r="S455" s="474">
        <v>0</v>
      </c>
      <c r="T455" s="475">
        <f>S455*H455</f>
        <v>0</v>
      </c>
      <c r="U455" s="387"/>
      <c r="V455" s="387"/>
      <c r="W455" s="387"/>
      <c r="X455" s="387"/>
      <c r="Y455" s="387"/>
      <c r="Z455" s="387"/>
      <c r="AA455" s="387"/>
      <c r="AB455" s="387"/>
      <c r="AC455" s="387"/>
      <c r="AD455" s="387"/>
      <c r="AE455" s="387"/>
      <c r="AR455" s="476" t="s">
        <v>267</v>
      </c>
      <c r="AT455" s="476" t="s">
        <v>167</v>
      </c>
      <c r="AU455" s="476" t="s">
        <v>90</v>
      </c>
      <c r="AY455" s="378" t="s">
        <v>165</v>
      </c>
      <c r="BE455" s="477">
        <f>IF(N455="základní",J455,0)</f>
        <v>0</v>
      </c>
      <c r="BF455" s="477">
        <f>IF(N455="snížená",J455,0)</f>
        <v>0</v>
      </c>
      <c r="BG455" s="477">
        <f>IF(N455="zákl. přenesená",J455,0)</f>
        <v>0</v>
      </c>
      <c r="BH455" s="477">
        <f>IF(N455="sníž. přenesená",J455,0)</f>
        <v>0</v>
      </c>
      <c r="BI455" s="477">
        <f>IF(N455="nulová",J455,0)</f>
        <v>0</v>
      </c>
      <c r="BJ455" s="378" t="s">
        <v>88</v>
      </c>
      <c r="BK455" s="477">
        <f>ROUND(I455*H455,2)</f>
        <v>0</v>
      </c>
      <c r="BL455" s="378" t="s">
        <v>267</v>
      </c>
      <c r="BM455" s="476" t="s">
        <v>2926</v>
      </c>
    </row>
    <row r="456" spans="1:65" s="391" customFormat="1">
      <c r="A456" s="387"/>
      <c r="B456" s="388"/>
      <c r="C456" s="387"/>
      <c r="D456" s="478" t="s">
        <v>174</v>
      </c>
      <c r="E456" s="387"/>
      <c r="F456" s="479" t="s">
        <v>2927</v>
      </c>
      <c r="G456" s="387"/>
      <c r="H456" s="387"/>
      <c r="I456" s="480"/>
      <c r="J456" s="387"/>
      <c r="K456" s="387"/>
      <c r="L456" s="388"/>
      <c r="M456" s="481"/>
      <c r="O456" s="387"/>
      <c r="P456" s="387"/>
      <c r="Q456" s="387"/>
      <c r="R456" s="387"/>
      <c r="S456" s="387"/>
      <c r="T456" s="482"/>
      <c r="U456" s="387"/>
      <c r="V456" s="387"/>
      <c r="W456" s="387"/>
      <c r="X456" s="387"/>
      <c r="Y456" s="387"/>
      <c r="Z456" s="387"/>
      <c r="AA456" s="387"/>
      <c r="AB456" s="387"/>
      <c r="AC456" s="387"/>
      <c r="AD456" s="387"/>
      <c r="AE456" s="387"/>
      <c r="AT456" s="378" t="s">
        <v>174</v>
      </c>
      <c r="AU456" s="378" t="s">
        <v>90</v>
      </c>
    </row>
    <row r="457" spans="1:65" s="483" customFormat="1">
      <c r="B457" s="484"/>
      <c r="D457" s="485" t="s">
        <v>176</v>
      </c>
      <c r="E457" s="486" t="s">
        <v>79</v>
      </c>
      <c r="F457" s="487" t="s">
        <v>743</v>
      </c>
      <c r="H457" s="488">
        <v>1</v>
      </c>
      <c r="I457" s="489"/>
      <c r="L457" s="484"/>
      <c r="M457" s="490"/>
      <c r="T457" s="491"/>
      <c r="AT457" s="486" t="s">
        <v>176</v>
      </c>
      <c r="AU457" s="486" t="s">
        <v>90</v>
      </c>
      <c r="AV457" s="483" t="s">
        <v>90</v>
      </c>
      <c r="AW457" s="483" t="s">
        <v>39</v>
      </c>
      <c r="AX457" s="483" t="s">
        <v>81</v>
      </c>
      <c r="AY457" s="486" t="s">
        <v>165</v>
      </c>
    </row>
    <row r="458" spans="1:65" s="391" customFormat="1" ht="16.5" customHeight="1">
      <c r="A458" s="387"/>
      <c r="B458" s="388"/>
      <c r="C458" s="465" t="s">
        <v>821</v>
      </c>
      <c r="D458" s="465" t="s">
        <v>167</v>
      </c>
      <c r="E458" s="466" t="s">
        <v>2928</v>
      </c>
      <c r="F458" s="467" t="s">
        <v>2929</v>
      </c>
      <c r="G458" s="468" t="s">
        <v>237</v>
      </c>
      <c r="H458" s="469">
        <v>1</v>
      </c>
      <c r="I458" s="470"/>
      <c r="J458" s="471">
        <f>ROUND(I458*H458,2)</f>
        <v>0</v>
      </c>
      <c r="K458" s="467" t="s">
        <v>171</v>
      </c>
      <c r="L458" s="388"/>
      <c r="M458" s="472" t="s">
        <v>79</v>
      </c>
      <c r="N458" s="473" t="s">
        <v>51</v>
      </c>
      <c r="O458" s="387"/>
      <c r="P458" s="474">
        <f>O458*H458</f>
        <v>0</v>
      </c>
      <c r="Q458" s="474">
        <v>2E-3</v>
      </c>
      <c r="R458" s="474">
        <f>Q458*H458</f>
        <v>2E-3</v>
      </c>
      <c r="S458" s="474">
        <v>0</v>
      </c>
      <c r="T458" s="475">
        <f>S458*H458</f>
        <v>0</v>
      </c>
      <c r="U458" s="387"/>
      <c r="V458" s="387"/>
      <c r="W458" s="387"/>
      <c r="X458" s="387"/>
      <c r="Y458" s="387"/>
      <c r="Z458" s="387"/>
      <c r="AA458" s="387"/>
      <c r="AB458" s="387"/>
      <c r="AC458" s="387"/>
      <c r="AD458" s="387"/>
      <c r="AE458" s="387"/>
      <c r="AR458" s="476" t="s">
        <v>267</v>
      </c>
      <c r="AT458" s="476" t="s">
        <v>167</v>
      </c>
      <c r="AU458" s="476" t="s">
        <v>90</v>
      </c>
      <c r="AY458" s="378" t="s">
        <v>165</v>
      </c>
      <c r="BE458" s="477">
        <f>IF(N458="základní",J458,0)</f>
        <v>0</v>
      </c>
      <c r="BF458" s="477">
        <f>IF(N458="snížená",J458,0)</f>
        <v>0</v>
      </c>
      <c r="BG458" s="477">
        <f>IF(N458="zákl. přenesená",J458,0)</f>
        <v>0</v>
      </c>
      <c r="BH458" s="477">
        <f>IF(N458="sníž. přenesená",J458,0)</f>
        <v>0</v>
      </c>
      <c r="BI458" s="477">
        <f>IF(N458="nulová",J458,0)</f>
        <v>0</v>
      </c>
      <c r="BJ458" s="378" t="s">
        <v>88</v>
      </c>
      <c r="BK458" s="477">
        <f>ROUND(I458*H458,2)</f>
        <v>0</v>
      </c>
      <c r="BL458" s="378" t="s">
        <v>267</v>
      </c>
      <c r="BM458" s="476" t="s">
        <v>2930</v>
      </c>
    </row>
    <row r="459" spans="1:65" s="391" customFormat="1">
      <c r="A459" s="387"/>
      <c r="B459" s="388"/>
      <c r="C459" s="387"/>
      <c r="D459" s="478" t="s">
        <v>174</v>
      </c>
      <c r="E459" s="387"/>
      <c r="F459" s="479" t="s">
        <v>2931</v>
      </c>
      <c r="G459" s="387"/>
      <c r="H459" s="387"/>
      <c r="I459" s="480"/>
      <c r="J459" s="387"/>
      <c r="K459" s="387"/>
      <c r="L459" s="388"/>
      <c r="M459" s="481"/>
      <c r="O459" s="387"/>
      <c r="P459" s="387"/>
      <c r="Q459" s="387"/>
      <c r="R459" s="387"/>
      <c r="S459" s="387"/>
      <c r="T459" s="482"/>
      <c r="U459" s="387"/>
      <c r="V459" s="387"/>
      <c r="W459" s="387"/>
      <c r="X459" s="387"/>
      <c r="Y459" s="387"/>
      <c r="Z459" s="387"/>
      <c r="AA459" s="387"/>
      <c r="AB459" s="387"/>
      <c r="AC459" s="387"/>
      <c r="AD459" s="387"/>
      <c r="AE459" s="387"/>
      <c r="AT459" s="378" t="s">
        <v>174</v>
      </c>
      <c r="AU459" s="378" t="s">
        <v>90</v>
      </c>
    </row>
    <row r="460" spans="1:65" s="483" customFormat="1">
      <c r="B460" s="484"/>
      <c r="D460" s="485" t="s">
        <v>176</v>
      </c>
      <c r="E460" s="486" t="s">
        <v>79</v>
      </c>
      <c r="F460" s="487" t="s">
        <v>743</v>
      </c>
      <c r="H460" s="488">
        <v>1</v>
      </c>
      <c r="I460" s="489"/>
      <c r="L460" s="484"/>
      <c r="M460" s="490"/>
      <c r="T460" s="491"/>
      <c r="AT460" s="486" t="s">
        <v>176</v>
      </c>
      <c r="AU460" s="486" t="s">
        <v>90</v>
      </c>
      <c r="AV460" s="483" t="s">
        <v>90</v>
      </c>
      <c r="AW460" s="483" t="s">
        <v>39</v>
      </c>
      <c r="AX460" s="483" t="s">
        <v>81</v>
      </c>
      <c r="AY460" s="486" t="s">
        <v>165</v>
      </c>
    </row>
    <row r="461" spans="1:65" s="391" customFormat="1" ht="37.9" customHeight="1">
      <c r="A461" s="387"/>
      <c r="B461" s="388"/>
      <c r="C461" s="465" t="s">
        <v>828</v>
      </c>
      <c r="D461" s="465" t="s">
        <v>167</v>
      </c>
      <c r="E461" s="466" t="s">
        <v>806</v>
      </c>
      <c r="F461" s="467" t="s">
        <v>807</v>
      </c>
      <c r="G461" s="468" t="s">
        <v>340</v>
      </c>
      <c r="H461" s="469">
        <v>29</v>
      </c>
      <c r="I461" s="470"/>
      <c r="J461" s="471">
        <f>ROUND(I461*H461,2)</f>
        <v>0</v>
      </c>
      <c r="K461" s="467" t="s">
        <v>171</v>
      </c>
      <c r="L461" s="388"/>
      <c r="M461" s="472" t="s">
        <v>79</v>
      </c>
      <c r="N461" s="473" t="s">
        <v>51</v>
      </c>
      <c r="O461" s="387"/>
      <c r="P461" s="474">
        <f>O461*H461</f>
        <v>0</v>
      </c>
      <c r="Q461" s="474">
        <v>1.8972349999999999E-4</v>
      </c>
      <c r="R461" s="474">
        <f>Q461*H461</f>
        <v>5.5019815000000001E-3</v>
      </c>
      <c r="S461" s="474">
        <v>0</v>
      </c>
      <c r="T461" s="475">
        <f>S461*H461</f>
        <v>0</v>
      </c>
      <c r="U461" s="387"/>
      <c r="V461" s="387"/>
      <c r="W461" s="387"/>
      <c r="X461" s="387"/>
      <c r="Y461" s="387"/>
      <c r="Z461" s="387"/>
      <c r="AA461" s="387"/>
      <c r="AB461" s="387"/>
      <c r="AC461" s="387"/>
      <c r="AD461" s="387"/>
      <c r="AE461" s="387"/>
      <c r="AR461" s="476" t="s">
        <v>267</v>
      </c>
      <c r="AT461" s="476" t="s">
        <v>167</v>
      </c>
      <c r="AU461" s="476" t="s">
        <v>90</v>
      </c>
      <c r="AY461" s="378" t="s">
        <v>165</v>
      </c>
      <c r="BE461" s="477">
        <f>IF(N461="základní",J461,0)</f>
        <v>0</v>
      </c>
      <c r="BF461" s="477">
        <f>IF(N461="snížená",J461,0)</f>
        <v>0</v>
      </c>
      <c r="BG461" s="477">
        <f>IF(N461="zákl. přenesená",J461,0)</f>
        <v>0</v>
      </c>
      <c r="BH461" s="477">
        <f>IF(N461="sníž. přenesená",J461,0)</f>
        <v>0</v>
      </c>
      <c r="BI461" s="477">
        <f>IF(N461="nulová",J461,0)</f>
        <v>0</v>
      </c>
      <c r="BJ461" s="378" t="s">
        <v>88</v>
      </c>
      <c r="BK461" s="477">
        <f>ROUND(I461*H461,2)</f>
        <v>0</v>
      </c>
      <c r="BL461" s="378" t="s">
        <v>267</v>
      </c>
      <c r="BM461" s="476" t="s">
        <v>808</v>
      </c>
    </row>
    <row r="462" spans="1:65" s="391" customFormat="1">
      <c r="A462" s="387"/>
      <c r="B462" s="388"/>
      <c r="C462" s="387"/>
      <c r="D462" s="478" t="s">
        <v>174</v>
      </c>
      <c r="E462" s="387"/>
      <c r="F462" s="479" t="s">
        <v>809</v>
      </c>
      <c r="G462" s="387"/>
      <c r="H462" s="387"/>
      <c r="I462" s="480"/>
      <c r="J462" s="387"/>
      <c r="K462" s="387"/>
      <c r="L462" s="388"/>
      <c r="M462" s="481"/>
      <c r="O462" s="387"/>
      <c r="P462" s="387"/>
      <c r="Q462" s="387"/>
      <c r="R462" s="387"/>
      <c r="S462" s="387"/>
      <c r="T462" s="482"/>
      <c r="U462" s="387"/>
      <c r="V462" s="387"/>
      <c r="W462" s="387"/>
      <c r="X462" s="387"/>
      <c r="Y462" s="387"/>
      <c r="Z462" s="387"/>
      <c r="AA462" s="387"/>
      <c r="AB462" s="387"/>
      <c r="AC462" s="387"/>
      <c r="AD462" s="387"/>
      <c r="AE462" s="387"/>
      <c r="AT462" s="378" t="s">
        <v>174</v>
      </c>
      <c r="AU462" s="378" t="s">
        <v>90</v>
      </c>
    </row>
    <row r="463" spans="1:65" s="483" customFormat="1">
      <c r="B463" s="484"/>
      <c r="D463" s="485" t="s">
        <v>176</v>
      </c>
      <c r="E463" s="486" t="s">
        <v>79</v>
      </c>
      <c r="F463" s="487" t="s">
        <v>810</v>
      </c>
      <c r="H463" s="488">
        <v>29</v>
      </c>
      <c r="I463" s="489"/>
      <c r="L463" s="484"/>
      <c r="M463" s="490"/>
      <c r="T463" s="491"/>
      <c r="AT463" s="486" t="s">
        <v>176</v>
      </c>
      <c r="AU463" s="486" t="s">
        <v>90</v>
      </c>
      <c r="AV463" s="483" t="s">
        <v>90</v>
      </c>
      <c r="AW463" s="483" t="s">
        <v>39</v>
      </c>
      <c r="AX463" s="483" t="s">
        <v>81</v>
      </c>
      <c r="AY463" s="486" t="s">
        <v>165</v>
      </c>
    </row>
    <row r="464" spans="1:65" s="391" customFormat="1" ht="33" customHeight="1">
      <c r="A464" s="387"/>
      <c r="B464" s="388"/>
      <c r="C464" s="465" t="s">
        <v>833</v>
      </c>
      <c r="D464" s="465" t="s">
        <v>167</v>
      </c>
      <c r="E464" s="466" t="s">
        <v>812</v>
      </c>
      <c r="F464" s="467" t="s">
        <v>813</v>
      </c>
      <c r="G464" s="468" t="s">
        <v>340</v>
      </c>
      <c r="H464" s="469">
        <v>29</v>
      </c>
      <c r="I464" s="470"/>
      <c r="J464" s="471">
        <f>ROUND(I464*H464,2)</f>
        <v>0</v>
      </c>
      <c r="K464" s="467" t="s">
        <v>171</v>
      </c>
      <c r="L464" s="388"/>
      <c r="M464" s="472" t="s">
        <v>79</v>
      </c>
      <c r="N464" s="473" t="s">
        <v>51</v>
      </c>
      <c r="O464" s="387"/>
      <c r="P464" s="474">
        <f>O464*H464</f>
        <v>0</v>
      </c>
      <c r="Q464" s="474">
        <v>1.0000000000000001E-5</v>
      </c>
      <c r="R464" s="474">
        <f>Q464*H464</f>
        <v>2.9E-4</v>
      </c>
      <c r="S464" s="474">
        <v>0</v>
      </c>
      <c r="T464" s="475">
        <f>S464*H464</f>
        <v>0</v>
      </c>
      <c r="U464" s="387"/>
      <c r="V464" s="387"/>
      <c r="W464" s="387"/>
      <c r="X464" s="387"/>
      <c r="Y464" s="387"/>
      <c r="Z464" s="387"/>
      <c r="AA464" s="387"/>
      <c r="AB464" s="387"/>
      <c r="AC464" s="387"/>
      <c r="AD464" s="387"/>
      <c r="AE464" s="387"/>
      <c r="AR464" s="476" t="s">
        <v>267</v>
      </c>
      <c r="AT464" s="476" t="s">
        <v>167</v>
      </c>
      <c r="AU464" s="476" t="s">
        <v>90</v>
      </c>
      <c r="AY464" s="378" t="s">
        <v>165</v>
      </c>
      <c r="BE464" s="477">
        <f>IF(N464="základní",J464,0)</f>
        <v>0</v>
      </c>
      <c r="BF464" s="477">
        <f>IF(N464="snížená",J464,0)</f>
        <v>0</v>
      </c>
      <c r="BG464" s="477">
        <f>IF(N464="zákl. přenesená",J464,0)</f>
        <v>0</v>
      </c>
      <c r="BH464" s="477">
        <f>IF(N464="sníž. přenesená",J464,0)</f>
        <v>0</v>
      </c>
      <c r="BI464" s="477">
        <f>IF(N464="nulová",J464,0)</f>
        <v>0</v>
      </c>
      <c r="BJ464" s="378" t="s">
        <v>88</v>
      </c>
      <c r="BK464" s="477">
        <f>ROUND(I464*H464,2)</f>
        <v>0</v>
      </c>
      <c r="BL464" s="378" t="s">
        <v>267</v>
      </c>
      <c r="BM464" s="476" t="s">
        <v>814</v>
      </c>
    </row>
    <row r="465" spans="1:65" s="391" customFormat="1">
      <c r="A465" s="387"/>
      <c r="B465" s="388"/>
      <c r="C465" s="387"/>
      <c r="D465" s="478" t="s">
        <v>174</v>
      </c>
      <c r="E465" s="387"/>
      <c r="F465" s="479" t="s">
        <v>815</v>
      </c>
      <c r="G465" s="387"/>
      <c r="H465" s="387"/>
      <c r="I465" s="480"/>
      <c r="J465" s="387"/>
      <c r="K465" s="387"/>
      <c r="L465" s="388"/>
      <c r="M465" s="481"/>
      <c r="O465" s="387"/>
      <c r="P465" s="387"/>
      <c r="Q465" s="387"/>
      <c r="R465" s="387"/>
      <c r="S465" s="387"/>
      <c r="T465" s="482"/>
      <c r="U465" s="387"/>
      <c r="V465" s="387"/>
      <c r="W465" s="387"/>
      <c r="X465" s="387"/>
      <c r="Y465" s="387"/>
      <c r="Z465" s="387"/>
      <c r="AA465" s="387"/>
      <c r="AB465" s="387"/>
      <c r="AC465" s="387"/>
      <c r="AD465" s="387"/>
      <c r="AE465" s="387"/>
      <c r="AT465" s="378" t="s">
        <v>174</v>
      </c>
      <c r="AU465" s="378" t="s">
        <v>90</v>
      </c>
    </row>
    <row r="466" spans="1:65" s="483" customFormat="1">
      <c r="B466" s="484"/>
      <c r="D466" s="485" t="s">
        <v>176</v>
      </c>
      <c r="E466" s="486" t="s">
        <v>79</v>
      </c>
      <c r="F466" s="487" t="s">
        <v>810</v>
      </c>
      <c r="H466" s="488">
        <v>29</v>
      </c>
      <c r="I466" s="489"/>
      <c r="L466" s="484"/>
      <c r="M466" s="490"/>
      <c r="T466" s="491"/>
      <c r="AT466" s="486" t="s">
        <v>176</v>
      </c>
      <c r="AU466" s="486" t="s">
        <v>90</v>
      </c>
      <c r="AV466" s="483" t="s">
        <v>90</v>
      </c>
      <c r="AW466" s="483" t="s">
        <v>39</v>
      </c>
      <c r="AX466" s="483" t="s">
        <v>81</v>
      </c>
      <c r="AY466" s="486" t="s">
        <v>165</v>
      </c>
    </row>
    <row r="467" spans="1:65" s="391" customFormat="1" ht="16.5" customHeight="1">
      <c r="A467" s="387"/>
      <c r="B467" s="388"/>
      <c r="C467" s="465" t="s">
        <v>838</v>
      </c>
      <c r="D467" s="465" t="s">
        <v>167</v>
      </c>
      <c r="E467" s="466" t="s">
        <v>817</v>
      </c>
      <c r="F467" s="467" t="s">
        <v>818</v>
      </c>
      <c r="G467" s="468" t="s">
        <v>237</v>
      </c>
      <c r="H467" s="469">
        <v>1</v>
      </c>
      <c r="I467" s="470"/>
      <c r="J467" s="471">
        <f>ROUND(I467*H467,2)</f>
        <v>0</v>
      </c>
      <c r="K467" s="467" t="s">
        <v>79</v>
      </c>
      <c r="L467" s="388"/>
      <c r="M467" s="472" t="s">
        <v>79</v>
      </c>
      <c r="N467" s="473" t="s">
        <v>51</v>
      </c>
      <c r="O467" s="387"/>
      <c r="P467" s="474">
        <f>O467*H467</f>
        <v>0</v>
      </c>
      <c r="Q467" s="474">
        <v>0</v>
      </c>
      <c r="R467" s="474">
        <f>Q467*H467</f>
        <v>0</v>
      </c>
      <c r="S467" s="474">
        <v>0</v>
      </c>
      <c r="T467" s="475">
        <f>S467*H467</f>
        <v>0</v>
      </c>
      <c r="U467" s="387"/>
      <c r="V467" s="387"/>
      <c r="W467" s="387"/>
      <c r="X467" s="387"/>
      <c r="Y467" s="387"/>
      <c r="Z467" s="387"/>
      <c r="AA467" s="387"/>
      <c r="AB467" s="387"/>
      <c r="AC467" s="387"/>
      <c r="AD467" s="387"/>
      <c r="AE467" s="387"/>
      <c r="AR467" s="476" t="s">
        <v>267</v>
      </c>
      <c r="AT467" s="476" t="s">
        <v>167</v>
      </c>
      <c r="AU467" s="476" t="s">
        <v>90</v>
      </c>
      <c r="AY467" s="378" t="s">
        <v>165</v>
      </c>
      <c r="BE467" s="477">
        <f>IF(N467="základní",J467,0)</f>
        <v>0</v>
      </c>
      <c r="BF467" s="477">
        <f>IF(N467="snížená",J467,0)</f>
        <v>0</v>
      </c>
      <c r="BG467" s="477">
        <f>IF(N467="zákl. přenesená",J467,0)</f>
        <v>0</v>
      </c>
      <c r="BH467" s="477">
        <f>IF(N467="sníž. přenesená",J467,0)</f>
        <v>0</v>
      </c>
      <c r="BI467" s="477">
        <f>IF(N467="nulová",J467,0)</f>
        <v>0</v>
      </c>
      <c r="BJ467" s="378" t="s">
        <v>88</v>
      </c>
      <c r="BK467" s="477">
        <f>ROUND(I467*H467,2)</f>
        <v>0</v>
      </c>
      <c r="BL467" s="378" t="s">
        <v>267</v>
      </c>
      <c r="BM467" s="476" t="s">
        <v>819</v>
      </c>
    </row>
    <row r="468" spans="1:65" s="391" customFormat="1" ht="48.75">
      <c r="A468" s="387"/>
      <c r="B468" s="388"/>
      <c r="C468" s="387"/>
      <c r="D468" s="485" t="s">
        <v>569</v>
      </c>
      <c r="E468" s="387"/>
      <c r="F468" s="502" t="s">
        <v>820</v>
      </c>
      <c r="G468" s="387"/>
      <c r="H468" s="387"/>
      <c r="I468" s="480"/>
      <c r="J468" s="387"/>
      <c r="K468" s="387"/>
      <c r="L468" s="388"/>
      <c r="M468" s="481"/>
      <c r="O468" s="387"/>
      <c r="P468" s="387"/>
      <c r="Q468" s="387"/>
      <c r="R468" s="387"/>
      <c r="S468" s="387"/>
      <c r="T468" s="482"/>
      <c r="U468" s="387"/>
      <c r="V468" s="387"/>
      <c r="W468" s="387"/>
      <c r="X468" s="387"/>
      <c r="Y468" s="387"/>
      <c r="Z468" s="387"/>
      <c r="AA468" s="387"/>
      <c r="AB468" s="387"/>
      <c r="AC468" s="387"/>
      <c r="AD468" s="387"/>
      <c r="AE468" s="387"/>
      <c r="AT468" s="378" t="s">
        <v>569</v>
      </c>
      <c r="AU468" s="378" t="s">
        <v>90</v>
      </c>
    </row>
    <row r="469" spans="1:65" s="391" customFormat="1" ht="44.25" customHeight="1">
      <c r="A469" s="387"/>
      <c r="B469" s="388"/>
      <c r="C469" s="465" t="s">
        <v>843</v>
      </c>
      <c r="D469" s="465" t="s">
        <v>167</v>
      </c>
      <c r="E469" s="466" t="s">
        <v>822</v>
      </c>
      <c r="F469" s="467" t="s">
        <v>823</v>
      </c>
      <c r="G469" s="468" t="s">
        <v>678</v>
      </c>
      <c r="H469" s="503"/>
      <c r="I469" s="470"/>
      <c r="J469" s="471">
        <f>ROUND(I469*H469,2)</f>
        <v>0</v>
      </c>
      <c r="K469" s="467" t="s">
        <v>171</v>
      </c>
      <c r="L469" s="388"/>
      <c r="M469" s="472" t="s">
        <v>79</v>
      </c>
      <c r="N469" s="473" t="s">
        <v>51</v>
      </c>
      <c r="O469" s="387"/>
      <c r="P469" s="474">
        <f>O469*H469</f>
        <v>0</v>
      </c>
      <c r="Q469" s="474">
        <v>0</v>
      </c>
      <c r="R469" s="474">
        <f>Q469*H469</f>
        <v>0</v>
      </c>
      <c r="S469" s="474">
        <v>0</v>
      </c>
      <c r="T469" s="475">
        <f>S469*H469</f>
        <v>0</v>
      </c>
      <c r="U469" s="387"/>
      <c r="V469" s="387"/>
      <c r="W469" s="387"/>
      <c r="X469" s="387"/>
      <c r="Y469" s="387"/>
      <c r="Z469" s="387"/>
      <c r="AA469" s="387"/>
      <c r="AB469" s="387"/>
      <c r="AC469" s="387"/>
      <c r="AD469" s="387"/>
      <c r="AE469" s="387"/>
      <c r="AR469" s="476" t="s">
        <v>267</v>
      </c>
      <c r="AT469" s="476" t="s">
        <v>167</v>
      </c>
      <c r="AU469" s="476" t="s">
        <v>90</v>
      </c>
      <c r="AY469" s="378" t="s">
        <v>165</v>
      </c>
      <c r="BE469" s="477">
        <f>IF(N469="základní",J469,0)</f>
        <v>0</v>
      </c>
      <c r="BF469" s="477">
        <f>IF(N469="snížená",J469,0)</f>
        <v>0</v>
      </c>
      <c r="BG469" s="477">
        <f>IF(N469="zákl. přenesená",J469,0)</f>
        <v>0</v>
      </c>
      <c r="BH469" s="477">
        <f>IF(N469="sníž. přenesená",J469,0)</f>
        <v>0</v>
      </c>
      <c r="BI469" s="477">
        <f>IF(N469="nulová",J469,0)</f>
        <v>0</v>
      </c>
      <c r="BJ469" s="378" t="s">
        <v>88</v>
      </c>
      <c r="BK469" s="477">
        <f>ROUND(I469*H469,2)</f>
        <v>0</v>
      </c>
      <c r="BL469" s="378" t="s">
        <v>267</v>
      </c>
      <c r="BM469" s="476" t="s">
        <v>824</v>
      </c>
    </row>
    <row r="470" spans="1:65" s="391" customFormat="1">
      <c r="A470" s="387"/>
      <c r="B470" s="388"/>
      <c r="C470" s="387"/>
      <c r="D470" s="478" t="s">
        <v>174</v>
      </c>
      <c r="E470" s="387"/>
      <c r="F470" s="479" t="s">
        <v>825</v>
      </c>
      <c r="G470" s="387"/>
      <c r="H470" s="387"/>
      <c r="I470" s="480"/>
      <c r="J470" s="387"/>
      <c r="K470" s="387"/>
      <c r="L470" s="388"/>
      <c r="M470" s="481"/>
      <c r="O470" s="387"/>
      <c r="P470" s="387"/>
      <c r="Q470" s="387"/>
      <c r="R470" s="387"/>
      <c r="S470" s="387"/>
      <c r="T470" s="482"/>
      <c r="U470" s="387"/>
      <c r="V470" s="387"/>
      <c r="W470" s="387"/>
      <c r="X470" s="387"/>
      <c r="Y470" s="387"/>
      <c r="Z470" s="387"/>
      <c r="AA470" s="387"/>
      <c r="AB470" s="387"/>
      <c r="AC470" s="387"/>
      <c r="AD470" s="387"/>
      <c r="AE470" s="387"/>
      <c r="AT470" s="378" t="s">
        <v>174</v>
      </c>
      <c r="AU470" s="378" t="s">
        <v>90</v>
      </c>
    </row>
    <row r="471" spans="1:65" s="452" customFormat="1" ht="22.9" customHeight="1">
      <c r="B471" s="453"/>
      <c r="D471" s="454" t="s">
        <v>80</v>
      </c>
      <c r="E471" s="463" t="s">
        <v>826</v>
      </c>
      <c r="F471" s="463" t="s">
        <v>827</v>
      </c>
      <c r="I471" s="456"/>
      <c r="J471" s="464">
        <f>BK471</f>
        <v>0</v>
      </c>
      <c r="L471" s="453"/>
      <c r="M471" s="458"/>
      <c r="P471" s="459">
        <f>SUM(P472:P508)</f>
        <v>0</v>
      </c>
      <c r="R471" s="459">
        <f>SUM(R472:R508)</f>
        <v>0.20051499999999994</v>
      </c>
      <c r="T471" s="460">
        <f>SUM(T472:T508)</f>
        <v>0</v>
      </c>
      <c r="AR471" s="454" t="s">
        <v>90</v>
      </c>
      <c r="AT471" s="461" t="s">
        <v>80</v>
      </c>
      <c r="AU471" s="461" t="s">
        <v>88</v>
      </c>
      <c r="AY471" s="454" t="s">
        <v>165</v>
      </c>
      <c r="BK471" s="462">
        <f>SUM(BK472:BK508)</f>
        <v>0</v>
      </c>
    </row>
    <row r="472" spans="1:65" s="391" customFormat="1" ht="24.2" customHeight="1">
      <c r="A472" s="387"/>
      <c r="B472" s="388"/>
      <c r="C472" s="465" t="s">
        <v>848</v>
      </c>
      <c r="D472" s="465" t="s">
        <v>167</v>
      </c>
      <c r="E472" s="466" t="s">
        <v>829</v>
      </c>
      <c r="F472" s="467" t="s">
        <v>830</v>
      </c>
      <c r="G472" s="468" t="s">
        <v>232</v>
      </c>
      <c r="H472" s="469">
        <v>3</v>
      </c>
      <c r="I472" s="470"/>
      <c r="J472" s="471">
        <f>ROUND(I472*H472,2)</f>
        <v>0</v>
      </c>
      <c r="K472" s="467" t="s">
        <v>171</v>
      </c>
      <c r="L472" s="388"/>
      <c r="M472" s="472" t="s">
        <v>79</v>
      </c>
      <c r="N472" s="473" t="s">
        <v>51</v>
      </c>
      <c r="O472" s="387"/>
      <c r="P472" s="474">
        <f>O472*H472</f>
        <v>0</v>
      </c>
      <c r="Q472" s="474">
        <v>3.1919999999999997E-2</v>
      </c>
      <c r="R472" s="474">
        <f>Q472*H472</f>
        <v>9.5759999999999984E-2</v>
      </c>
      <c r="S472" s="474">
        <v>0</v>
      </c>
      <c r="T472" s="475">
        <f>S472*H472</f>
        <v>0</v>
      </c>
      <c r="U472" s="387"/>
      <c r="V472" s="387"/>
      <c r="W472" s="387"/>
      <c r="X472" s="387"/>
      <c r="Y472" s="387"/>
      <c r="Z472" s="387"/>
      <c r="AA472" s="387"/>
      <c r="AB472" s="387"/>
      <c r="AC472" s="387"/>
      <c r="AD472" s="387"/>
      <c r="AE472" s="387"/>
      <c r="AR472" s="476" t="s">
        <v>267</v>
      </c>
      <c r="AT472" s="476" t="s">
        <v>167</v>
      </c>
      <c r="AU472" s="476" t="s">
        <v>90</v>
      </c>
      <c r="AY472" s="378" t="s">
        <v>165</v>
      </c>
      <c r="BE472" s="477">
        <f>IF(N472="základní",J472,0)</f>
        <v>0</v>
      </c>
      <c r="BF472" s="477">
        <f>IF(N472="snížená",J472,0)</f>
        <v>0</v>
      </c>
      <c r="BG472" s="477">
        <f>IF(N472="zákl. přenesená",J472,0)</f>
        <v>0</v>
      </c>
      <c r="BH472" s="477">
        <f>IF(N472="sníž. přenesená",J472,0)</f>
        <v>0</v>
      </c>
      <c r="BI472" s="477">
        <f>IF(N472="nulová",J472,0)</f>
        <v>0</v>
      </c>
      <c r="BJ472" s="378" t="s">
        <v>88</v>
      </c>
      <c r="BK472" s="477">
        <f>ROUND(I472*H472,2)</f>
        <v>0</v>
      </c>
      <c r="BL472" s="378" t="s">
        <v>267</v>
      </c>
      <c r="BM472" s="476" t="s">
        <v>831</v>
      </c>
    </row>
    <row r="473" spans="1:65" s="391" customFormat="1">
      <c r="A473" s="387"/>
      <c r="B473" s="388"/>
      <c r="C473" s="387"/>
      <c r="D473" s="478" t="s">
        <v>174</v>
      </c>
      <c r="E473" s="387"/>
      <c r="F473" s="479" t="s">
        <v>832</v>
      </c>
      <c r="G473" s="387"/>
      <c r="H473" s="387"/>
      <c r="I473" s="480"/>
      <c r="J473" s="387"/>
      <c r="K473" s="387"/>
      <c r="L473" s="388"/>
      <c r="M473" s="481"/>
      <c r="O473" s="387"/>
      <c r="P473" s="387"/>
      <c r="Q473" s="387"/>
      <c r="R473" s="387"/>
      <c r="S473" s="387"/>
      <c r="T473" s="482"/>
      <c r="U473" s="387"/>
      <c r="V473" s="387"/>
      <c r="W473" s="387"/>
      <c r="X473" s="387"/>
      <c r="Y473" s="387"/>
      <c r="Z473" s="387"/>
      <c r="AA473" s="387"/>
      <c r="AB473" s="387"/>
      <c r="AC473" s="387"/>
      <c r="AD473" s="387"/>
      <c r="AE473" s="387"/>
      <c r="AT473" s="378" t="s">
        <v>174</v>
      </c>
      <c r="AU473" s="378" t="s">
        <v>90</v>
      </c>
    </row>
    <row r="474" spans="1:65" s="483" customFormat="1">
      <c r="B474" s="484"/>
      <c r="D474" s="485" t="s">
        <v>176</v>
      </c>
      <c r="E474" s="486" t="s">
        <v>79</v>
      </c>
      <c r="F474" s="487" t="s">
        <v>477</v>
      </c>
      <c r="H474" s="488">
        <v>3</v>
      </c>
      <c r="I474" s="489"/>
      <c r="L474" s="484"/>
      <c r="M474" s="490"/>
      <c r="T474" s="491"/>
      <c r="AT474" s="486" t="s">
        <v>176</v>
      </c>
      <c r="AU474" s="486" t="s">
        <v>90</v>
      </c>
      <c r="AV474" s="483" t="s">
        <v>90</v>
      </c>
      <c r="AW474" s="483" t="s">
        <v>39</v>
      </c>
      <c r="AX474" s="483" t="s">
        <v>81</v>
      </c>
      <c r="AY474" s="486" t="s">
        <v>165</v>
      </c>
    </row>
    <row r="475" spans="1:65" s="391" customFormat="1" ht="24.2" customHeight="1">
      <c r="A475" s="387"/>
      <c r="B475" s="388"/>
      <c r="C475" s="465" t="s">
        <v>852</v>
      </c>
      <c r="D475" s="465" t="s">
        <v>167</v>
      </c>
      <c r="E475" s="466" t="s">
        <v>834</v>
      </c>
      <c r="F475" s="467" t="s">
        <v>835</v>
      </c>
      <c r="G475" s="468" t="s">
        <v>232</v>
      </c>
      <c r="H475" s="469">
        <v>2</v>
      </c>
      <c r="I475" s="470"/>
      <c r="J475" s="471">
        <f>ROUND(I475*H475,2)</f>
        <v>0</v>
      </c>
      <c r="K475" s="467" t="s">
        <v>171</v>
      </c>
      <c r="L475" s="388"/>
      <c r="M475" s="472" t="s">
        <v>79</v>
      </c>
      <c r="N475" s="473" t="s">
        <v>51</v>
      </c>
      <c r="O475" s="387"/>
      <c r="P475" s="474">
        <f>O475*H475</f>
        <v>0</v>
      </c>
      <c r="Q475" s="474">
        <v>1.0580000000000001E-2</v>
      </c>
      <c r="R475" s="474">
        <f>Q475*H475</f>
        <v>2.1160000000000002E-2</v>
      </c>
      <c r="S475" s="474">
        <v>0</v>
      </c>
      <c r="T475" s="475">
        <f>S475*H475</f>
        <v>0</v>
      </c>
      <c r="U475" s="387"/>
      <c r="V475" s="387"/>
      <c r="W475" s="387"/>
      <c r="X475" s="387"/>
      <c r="Y475" s="387"/>
      <c r="Z475" s="387"/>
      <c r="AA475" s="387"/>
      <c r="AB475" s="387"/>
      <c r="AC475" s="387"/>
      <c r="AD475" s="387"/>
      <c r="AE475" s="387"/>
      <c r="AR475" s="476" t="s">
        <v>267</v>
      </c>
      <c r="AT475" s="476" t="s">
        <v>167</v>
      </c>
      <c r="AU475" s="476" t="s">
        <v>90</v>
      </c>
      <c r="AY475" s="378" t="s">
        <v>165</v>
      </c>
      <c r="BE475" s="477">
        <f>IF(N475="základní",J475,0)</f>
        <v>0</v>
      </c>
      <c r="BF475" s="477">
        <f>IF(N475="snížená",J475,0)</f>
        <v>0</v>
      </c>
      <c r="BG475" s="477">
        <f>IF(N475="zákl. přenesená",J475,0)</f>
        <v>0</v>
      </c>
      <c r="BH475" s="477">
        <f>IF(N475="sníž. přenesená",J475,0)</f>
        <v>0</v>
      </c>
      <c r="BI475" s="477">
        <f>IF(N475="nulová",J475,0)</f>
        <v>0</v>
      </c>
      <c r="BJ475" s="378" t="s">
        <v>88</v>
      </c>
      <c r="BK475" s="477">
        <f>ROUND(I475*H475,2)</f>
        <v>0</v>
      </c>
      <c r="BL475" s="378" t="s">
        <v>267</v>
      </c>
      <c r="BM475" s="476" t="s">
        <v>836</v>
      </c>
    </row>
    <row r="476" spans="1:65" s="391" customFormat="1">
      <c r="A476" s="387"/>
      <c r="B476" s="388"/>
      <c r="C476" s="387"/>
      <c r="D476" s="478" t="s">
        <v>174</v>
      </c>
      <c r="E476" s="387"/>
      <c r="F476" s="479" t="s">
        <v>837</v>
      </c>
      <c r="G476" s="387"/>
      <c r="H476" s="387"/>
      <c r="I476" s="480"/>
      <c r="J476" s="387"/>
      <c r="K476" s="387"/>
      <c r="L476" s="388"/>
      <c r="M476" s="481"/>
      <c r="O476" s="387"/>
      <c r="P476" s="387"/>
      <c r="Q476" s="387"/>
      <c r="R476" s="387"/>
      <c r="S476" s="387"/>
      <c r="T476" s="482"/>
      <c r="U476" s="387"/>
      <c r="V476" s="387"/>
      <c r="W476" s="387"/>
      <c r="X476" s="387"/>
      <c r="Y476" s="387"/>
      <c r="Z476" s="387"/>
      <c r="AA476" s="387"/>
      <c r="AB476" s="387"/>
      <c r="AC476" s="387"/>
      <c r="AD476" s="387"/>
      <c r="AE476" s="387"/>
      <c r="AT476" s="378" t="s">
        <v>174</v>
      </c>
      <c r="AU476" s="378" t="s">
        <v>90</v>
      </c>
    </row>
    <row r="477" spans="1:65" s="483" customFormat="1">
      <c r="B477" s="484"/>
      <c r="D477" s="485" t="s">
        <v>176</v>
      </c>
      <c r="E477" s="486" t="s">
        <v>79</v>
      </c>
      <c r="F477" s="487" t="s">
        <v>483</v>
      </c>
      <c r="H477" s="488">
        <v>2</v>
      </c>
      <c r="I477" s="489"/>
      <c r="L477" s="484"/>
      <c r="M477" s="490"/>
      <c r="T477" s="491"/>
      <c r="AT477" s="486" t="s">
        <v>176</v>
      </c>
      <c r="AU477" s="486" t="s">
        <v>90</v>
      </c>
      <c r="AV477" s="483" t="s">
        <v>90</v>
      </c>
      <c r="AW477" s="483" t="s">
        <v>39</v>
      </c>
      <c r="AX477" s="483" t="s">
        <v>81</v>
      </c>
      <c r="AY477" s="486" t="s">
        <v>165</v>
      </c>
    </row>
    <row r="478" spans="1:65" s="391" customFormat="1" ht="37.9" customHeight="1">
      <c r="A478" s="387"/>
      <c r="B478" s="388"/>
      <c r="C478" s="465" t="s">
        <v>857</v>
      </c>
      <c r="D478" s="465" t="s">
        <v>167</v>
      </c>
      <c r="E478" s="466" t="s">
        <v>839</v>
      </c>
      <c r="F478" s="467" t="s">
        <v>840</v>
      </c>
      <c r="G478" s="468" t="s">
        <v>232</v>
      </c>
      <c r="H478" s="469">
        <v>2</v>
      </c>
      <c r="I478" s="470"/>
      <c r="J478" s="471">
        <f>ROUND(I478*H478,2)</f>
        <v>0</v>
      </c>
      <c r="K478" s="467" t="s">
        <v>171</v>
      </c>
      <c r="L478" s="388"/>
      <c r="M478" s="472" t="s">
        <v>79</v>
      </c>
      <c r="N478" s="473" t="s">
        <v>51</v>
      </c>
      <c r="O478" s="387"/>
      <c r="P478" s="474">
        <f>O478*H478</f>
        <v>0</v>
      </c>
      <c r="Q478" s="474">
        <v>2.223E-2</v>
      </c>
      <c r="R478" s="474">
        <f>Q478*H478</f>
        <v>4.446E-2</v>
      </c>
      <c r="S478" s="474">
        <v>0</v>
      </c>
      <c r="T478" s="475">
        <f>S478*H478</f>
        <v>0</v>
      </c>
      <c r="U478" s="387"/>
      <c r="V478" s="387"/>
      <c r="W478" s="387"/>
      <c r="X478" s="387"/>
      <c r="Y478" s="387"/>
      <c r="Z478" s="387"/>
      <c r="AA478" s="387"/>
      <c r="AB478" s="387"/>
      <c r="AC478" s="387"/>
      <c r="AD478" s="387"/>
      <c r="AE478" s="387"/>
      <c r="AR478" s="476" t="s">
        <v>267</v>
      </c>
      <c r="AT478" s="476" t="s">
        <v>167</v>
      </c>
      <c r="AU478" s="476" t="s">
        <v>90</v>
      </c>
      <c r="AY478" s="378" t="s">
        <v>165</v>
      </c>
      <c r="BE478" s="477">
        <f>IF(N478="základní",J478,0)</f>
        <v>0</v>
      </c>
      <c r="BF478" s="477">
        <f>IF(N478="snížená",J478,0)</f>
        <v>0</v>
      </c>
      <c r="BG478" s="477">
        <f>IF(N478="zákl. přenesená",J478,0)</f>
        <v>0</v>
      </c>
      <c r="BH478" s="477">
        <f>IF(N478="sníž. přenesená",J478,0)</f>
        <v>0</v>
      </c>
      <c r="BI478" s="477">
        <f>IF(N478="nulová",J478,0)</f>
        <v>0</v>
      </c>
      <c r="BJ478" s="378" t="s">
        <v>88</v>
      </c>
      <c r="BK478" s="477">
        <f>ROUND(I478*H478,2)</f>
        <v>0</v>
      </c>
      <c r="BL478" s="378" t="s">
        <v>267</v>
      </c>
      <c r="BM478" s="476" t="s">
        <v>841</v>
      </c>
    </row>
    <row r="479" spans="1:65" s="391" customFormat="1">
      <c r="A479" s="387"/>
      <c r="B479" s="388"/>
      <c r="C479" s="387"/>
      <c r="D479" s="478" t="s">
        <v>174</v>
      </c>
      <c r="E479" s="387"/>
      <c r="F479" s="479" t="s">
        <v>842</v>
      </c>
      <c r="G479" s="387"/>
      <c r="H479" s="387"/>
      <c r="I479" s="480"/>
      <c r="J479" s="387"/>
      <c r="K479" s="387"/>
      <c r="L479" s="388"/>
      <c r="M479" s="481"/>
      <c r="O479" s="387"/>
      <c r="P479" s="387"/>
      <c r="Q479" s="387"/>
      <c r="R479" s="387"/>
      <c r="S479" s="387"/>
      <c r="T479" s="482"/>
      <c r="U479" s="387"/>
      <c r="V479" s="387"/>
      <c r="W479" s="387"/>
      <c r="X479" s="387"/>
      <c r="Y479" s="387"/>
      <c r="Z479" s="387"/>
      <c r="AA479" s="387"/>
      <c r="AB479" s="387"/>
      <c r="AC479" s="387"/>
      <c r="AD479" s="387"/>
      <c r="AE479" s="387"/>
      <c r="AT479" s="378" t="s">
        <v>174</v>
      </c>
      <c r="AU479" s="378" t="s">
        <v>90</v>
      </c>
    </row>
    <row r="480" spans="1:65" s="483" customFormat="1">
      <c r="B480" s="484"/>
      <c r="D480" s="485" t="s">
        <v>176</v>
      </c>
      <c r="E480" s="486" t="s">
        <v>79</v>
      </c>
      <c r="F480" s="487" t="s">
        <v>483</v>
      </c>
      <c r="H480" s="488">
        <v>2</v>
      </c>
      <c r="I480" s="489"/>
      <c r="L480" s="484"/>
      <c r="M480" s="490"/>
      <c r="T480" s="491"/>
      <c r="AT480" s="486" t="s">
        <v>176</v>
      </c>
      <c r="AU480" s="486" t="s">
        <v>90</v>
      </c>
      <c r="AV480" s="483" t="s">
        <v>90</v>
      </c>
      <c r="AW480" s="483" t="s">
        <v>39</v>
      </c>
      <c r="AX480" s="483" t="s">
        <v>81</v>
      </c>
      <c r="AY480" s="486" t="s">
        <v>165</v>
      </c>
    </row>
    <row r="481" spans="1:65" s="391" customFormat="1" ht="21.75" customHeight="1">
      <c r="A481" s="387"/>
      <c r="B481" s="388"/>
      <c r="C481" s="465" t="s">
        <v>862</v>
      </c>
      <c r="D481" s="465" t="s">
        <v>167</v>
      </c>
      <c r="E481" s="466" t="s">
        <v>844</v>
      </c>
      <c r="F481" s="467" t="s">
        <v>845</v>
      </c>
      <c r="G481" s="468" t="s">
        <v>232</v>
      </c>
      <c r="H481" s="469">
        <v>2</v>
      </c>
      <c r="I481" s="470"/>
      <c r="J481" s="471">
        <f>ROUND(I481*H481,2)</f>
        <v>0</v>
      </c>
      <c r="K481" s="467" t="s">
        <v>171</v>
      </c>
      <c r="L481" s="388"/>
      <c r="M481" s="472" t="s">
        <v>79</v>
      </c>
      <c r="N481" s="473" t="s">
        <v>51</v>
      </c>
      <c r="O481" s="387"/>
      <c r="P481" s="474">
        <f>O481*H481</f>
        <v>0</v>
      </c>
      <c r="Q481" s="474">
        <v>1.73E-3</v>
      </c>
      <c r="R481" s="474">
        <f>Q481*H481</f>
        <v>3.46E-3</v>
      </c>
      <c r="S481" s="474">
        <v>0</v>
      </c>
      <c r="T481" s="475">
        <f>S481*H481</f>
        <v>0</v>
      </c>
      <c r="U481" s="387"/>
      <c r="V481" s="387"/>
      <c r="W481" s="387"/>
      <c r="X481" s="387"/>
      <c r="Y481" s="387"/>
      <c r="Z481" s="387"/>
      <c r="AA481" s="387"/>
      <c r="AB481" s="387"/>
      <c r="AC481" s="387"/>
      <c r="AD481" s="387"/>
      <c r="AE481" s="387"/>
      <c r="AR481" s="476" t="s">
        <v>267</v>
      </c>
      <c r="AT481" s="476" t="s">
        <v>167</v>
      </c>
      <c r="AU481" s="476" t="s">
        <v>90</v>
      </c>
      <c r="AY481" s="378" t="s">
        <v>165</v>
      </c>
      <c r="BE481" s="477">
        <f>IF(N481="základní",J481,0)</f>
        <v>0</v>
      </c>
      <c r="BF481" s="477">
        <f>IF(N481="snížená",J481,0)</f>
        <v>0</v>
      </c>
      <c r="BG481" s="477">
        <f>IF(N481="zákl. přenesená",J481,0)</f>
        <v>0</v>
      </c>
      <c r="BH481" s="477">
        <f>IF(N481="sníž. přenesená",J481,0)</f>
        <v>0</v>
      </c>
      <c r="BI481" s="477">
        <f>IF(N481="nulová",J481,0)</f>
        <v>0</v>
      </c>
      <c r="BJ481" s="378" t="s">
        <v>88</v>
      </c>
      <c r="BK481" s="477">
        <f>ROUND(I481*H481,2)</f>
        <v>0</v>
      </c>
      <c r="BL481" s="378" t="s">
        <v>267</v>
      </c>
      <c r="BM481" s="476" t="s">
        <v>846</v>
      </c>
    </row>
    <row r="482" spans="1:65" s="391" customFormat="1">
      <c r="A482" s="387"/>
      <c r="B482" s="388"/>
      <c r="C482" s="387"/>
      <c r="D482" s="478" t="s">
        <v>174</v>
      </c>
      <c r="E482" s="387"/>
      <c r="F482" s="479" t="s">
        <v>847</v>
      </c>
      <c r="G482" s="387"/>
      <c r="H482" s="387"/>
      <c r="I482" s="480"/>
      <c r="J482" s="387"/>
      <c r="K482" s="387"/>
      <c r="L482" s="388"/>
      <c r="M482" s="481"/>
      <c r="O482" s="387"/>
      <c r="P482" s="387"/>
      <c r="Q482" s="387"/>
      <c r="R482" s="387"/>
      <c r="S482" s="387"/>
      <c r="T482" s="482"/>
      <c r="U482" s="387"/>
      <c r="V482" s="387"/>
      <c r="W482" s="387"/>
      <c r="X482" s="387"/>
      <c r="Y482" s="387"/>
      <c r="Z482" s="387"/>
      <c r="AA482" s="387"/>
      <c r="AB482" s="387"/>
      <c r="AC482" s="387"/>
      <c r="AD482" s="387"/>
      <c r="AE482" s="387"/>
      <c r="AT482" s="378" t="s">
        <v>174</v>
      </c>
      <c r="AU482" s="378" t="s">
        <v>90</v>
      </c>
    </row>
    <row r="483" spans="1:65" s="391" customFormat="1" ht="16.5" customHeight="1">
      <c r="A483" s="387"/>
      <c r="B483" s="388"/>
      <c r="C483" s="492" t="s">
        <v>869</v>
      </c>
      <c r="D483" s="492" t="s">
        <v>319</v>
      </c>
      <c r="E483" s="493" t="s">
        <v>849</v>
      </c>
      <c r="F483" s="494" t="s">
        <v>850</v>
      </c>
      <c r="G483" s="495" t="s">
        <v>232</v>
      </c>
      <c r="H483" s="496">
        <v>2</v>
      </c>
      <c r="I483" s="497"/>
      <c r="J483" s="498">
        <f>ROUND(I483*H483,2)</f>
        <v>0</v>
      </c>
      <c r="K483" s="494" t="s">
        <v>171</v>
      </c>
      <c r="L483" s="499"/>
      <c r="M483" s="500" t="s">
        <v>79</v>
      </c>
      <c r="N483" s="501" t="s">
        <v>51</v>
      </c>
      <c r="O483" s="387"/>
      <c r="P483" s="474">
        <f>O483*H483</f>
        <v>0</v>
      </c>
      <c r="Q483" s="474">
        <v>1.4200000000000001E-2</v>
      </c>
      <c r="R483" s="474">
        <f>Q483*H483</f>
        <v>2.8400000000000002E-2</v>
      </c>
      <c r="S483" s="474">
        <v>0</v>
      </c>
      <c r="T483" s="475">
        <f>S483*H483</f>
        <v>0</v>
      </c>
      <c r="U483" s="387"/>
      <c r="V483" s="387"/>
      <c r="W483" s="387"/>
      <c r="X483" s="387"/>
      <c r="Y483" s="387"/>
      <c r="Z483" s="387"/>
      <c r="AA483" s="387"/>
      <c r="AB483" s="387"/>
      <c r="AC483" s="387"/>
      <c r="AD483" s="387"/>
      <c r="AE483" s="387"/>
      <c r="AR483" s="476" t="s">
        <v>372</v>
      </c>
      <c r="AT483" s="476" t="s">
        <v>319</v>
      </c>
      <c r="AU483" s="476" t="s">
        <v>90</v>
      </c>
      <c r="AY483" s="378" t="s">
        <v>165</v>
      </c>
      <c r="BE483" s="477">
        <f>IF(N483="základní",J483,0)</f>
        <v>0</v>
      </c>
      <c r="BF483" s="477">
        <f>IF(N483="snížená",J483,0)</f>
        <v>0</v>
      </c>
      <c r="BG483" s="477">
        <f>IF(N483="zákl. přenesená",J483,0)</f>
        <v>0</v>
      </c>
      <c r="BH483" s="477">
        <f>IF(N483="sníž. přenesená",J483,0)</f>
        <v>0</v>
      </c>
      <c r="BI483" s="477">
        <f>IF(N483="nulová",J483,0)</f>
        <v>0</v>
      </c>
      <c r="BJ483" s="378" t="s">
        <v>88</v>
      </c>
      <c r="BK483" s="477">
        <f>ROUND(I483*H483,2)</f>
        <v>0</v>
      </c>
      <c r="BL483" s="378" t="s">
        <v>267</v>
      </c>
      <c r="BM483" s="476" t="s">
        <v>851</v>
      </c>
    </row>
    <row r="484" spans="1:65" s="483" customFormat="1">
      <c r="B484" s="484"/>
      <c r="D484" s="485" t="s">
        <v>176</v>
      </c>
      <c r="E484" s="486" t="s">
        <v>79</v>
      </c>
      <c r="F484" s="487" t="s">
        <v>483</v>
      </c>
      <c r="H484" s="488">
        <v>2</v>
      </c>
      <c r="I484" s="489"/>
      <c r="L484" s="484"/>
      <c r="M484" s="490"/>
      <c r="T484" s="491"/>
      <c r="AT484" s="486" t="s">
        <v>176</v>
      </c>
      <c r="AU484" s="486" t="s">
        <v>90</v>
      </c>
      <c r="AV484" s="483" t="s">
        <v>90</v>
      </c>
      <c r="AW484" s="483" t="s">
        <v>39</v>
      </c>
      <c r="AX484" s="483" t="s">
        <v>81</v>
      </c>
      <c r="AY484" s="486" t="s">
        <v>165</v>
      </c>
    </row>
    <row r="485" spans="1:65" s="391" customFormat="1" ht="33" customHeight="1">
      <c r="A485" s="387"/>
      <c r="B485" s="388"/>
      <c r="C485" s="465" t="s">
        <v>874</v>
      </c>
      <c r="D485" s="465" t="s">
        <v>167</v>
      </c>
      <c r="E485" s="466" t="s">
        <v>853</v>
      </c>
      <c r="F485" s="467" t="s">
        <v>854</v>
      </c>
      <c r="G485" s="468" t="s">
        <v>232</v>
      </c>
      <c r="H485" s="469">
        <v>1</v>
      </c>
      <c r="I485" s="470"/>
      <c r="J485" s="471">
        <f>ROUND(I485*H485,2)</f>
        <v>0</v>
      </c>
      <c r="K485" s="467" t="s">
        <v>171</v>
      </c>
      <c r="L485" s="388"/>
      <c r="M485" s="472" t="s">
        <v>79</v>
      </c>
      <c r="N485" s="473" t="s">
        <v>51</v>
      </c>
      <c r="O485" s="387"/>
      <c r="P485" s="474">
        <f>O485*H485</f>
        <v>0</v>
      </c>
      <c r="Q485" s="474">
        <v>6.6E-4</v>
      </c>
      <c r="R485" s="474">
        <f>Q485*H485</f>
        <v>6.6E-4</v>
      </c>
      <c r="S485" s="474">
        <v>0</v>
      </c>
      <c r="T485" s="475">
        <f>S485*H485</f>
        <v>0</v>
      </c>
      <c r="U485" s="387"/>
      <c r="V485" s="387"/>
      <c r="W485" s="387"/>
      <c r="X485" s="387"/>
      <c r="Y485" s="387"/>
      <c r="Z485" s="387"/>
      <c r="AA485" s="387"/>
      <c r="AB485" s="387"/>
      <c r="AC485" s="387"/>
      <c r="AD485" s="387"/>
      <c r="AE485" s="387"/>
      <c r="AR485" s="476" t="s">
        <v>267</v>
      </c>
      <c r="AT485" s="476" t="s">
        <v>167</v>
      </c>
      <c r="AU485" s="476" t="s">
        <v>90</v>
      </c>
      <c r="AY485" s="378" t="s">
        <v>165</v>
      </c>
      <c r="BE485" s="477">
        <f>IF(N485="základní",J485,0)</f>
        <v>0</v>
      </c>
      <c r="BF485" s="477">
        <f>IF(N485="snížená",J485,0)</f>
        <v>0</v>
      </c>
      <c r="BG485" s="477">
        <f>IF(N485="zákl. přenesená",J485,0)</f>
        <v>0</v>
      </c>
      <c r="BH485" s="477">
        <f>IF(N485="sníž. přenesená",J485,0)</f>
        <v>0</v>
      </c>
      <c r="BI485" s="477">
        <f>IF(N485="nulová",J485,0)</f>
        <v>0</v>
      </c>
      <c r="BJ485" s="378" t="s">
        <v>88</v>
      </c>
      <c r="BK485" s="477">
        <f>ROUND(I485*H485,2)</f>
        <v>0</v>
      </c>
      <c r="BL485" s="378" t="s">
        <v>267</v>
      </c>
      <c r="BM485" s="476" t="s">
        <v>855</v>
      </c>
    </row>
    <row r="486" spans="1:65" s="391" customFormat="1">
      <c r="A486" s="387"/>
      <c r="B486" s="388"/>
      <c r="C486" s="387"/>
      <c r="D486" s="478" t="s">
        <v>174</v>
      </c>
      <c r="E486" s="387"/>
      <c r="F486" s="479" t="s">
        <v>856</v>
      </c>
      <c r="G486" s="387"/>
      <c r="H486" s="387"/>
      <c r="I486" s="480"/>
      <c r="J486" s="387"/>
      <c r="K486" s="387"/>
      <c r="L486" s="388"/>
      <c r="M486" s="481"/>
      <c r="O486" s="387"/>
      <c r="P486" s="387"/>
      <c r="Q486" s="387"/>
      <c r="R486" s="387"/>
      <c r="S486" s="387"/>
      <c r="T486" s="482"/>
      <c r="U486" s="387"/>
      <c r="V486" s="387"/>
      <c r="W486" s="387"/>
      <c r="X486" s="387"/>
      <c r="Y486" s="387"/>
      <c r="Z486" s="387"/>
      <c r="AA486" s="387"/>
      <c r="AB486" s="387"/>
      <c r="AC486" s="387"/>
      <c r="AD486" s="387"/>
      <c r="AE486" s="387"/>
      <c r="AT486" s="378" t="s">
        <v>174</v>
      </c>
      <c r="AU486" s="378" t="s">
        <v>90</v>
      </c>
    </row>
    <row r="487" spans="1:65" s="391" customFormat="1" ht="37.9" customHeight="1">
      <c r="A487" s="387"/>
      <c r="B487" s="388"/>
      <c r="C487" s="492" t="s">
        <v>879</v>
      </c>
      <c r="D487" s="492" t="s">
        <v>319</v>
      </c>
      <c r="E487" s="493" t="s">
        <v>858</v>
      </c>
      <c r="F487" s="494" t="s">
        <v>859</v>
      </c>
      <c r="G487" s="495" t="s">
        <v>232</v>
      </c>
      <c r="H487" s="496">
        <v>1</v>
      </c>
      <c r="I487" s="497"/>
      <c r="J487" s="498">
        <f>ROUND(I487*H487,2)</f>
        <v>0</v>
      </c>
      <c r="K487" s="494" t="s">
        <v>171</v>
      </c>
      <c r="L487" s="499"/>
      <c r="M487" s="500" t="s">
        <v>79</v>
      </c>
      <c r="N487" s="501" t="s">
        <v>51</v>
      </c>
      <c r="O487" s="387"/>
      <c r="P487" s="474">
        <f>O487*H487</f>
        <v>0</v>
      </c>
      <c r="Q487" s="474">
        <v>0</v>
      </c>
      <c r="R487" s="474">
        <f>Q487*H487</f>
        <v>0</v>
      </c>
      <c r="S487" s="474">
        <v>0</v>
      </c>
      <c r="T487" s="475">
        <f>S487*H487</f>
        <v>0</v>
      </c>
      <c r="U487" s="387"/>
      <c r="V487" s="387"/>
      <c r="W487" s="387"/>
      <c r="X487" s="387"/>
      <c r="Y487" s="387"/>
      <c r="Z487" s="387"/>
      <c r="AA487" s="387"/>
      <c r="AB487" s="387"/>
      <c r="AC487" s="387"/>
      <c r="AD487" s="387"/>
      <c r="AE487" s="387"/>
      <c r="AR487" s="476" t="s">
        <v>372</v>
      </c>
      <c r="AT487" s="476" t="s">
        <v>319</v>
      </c>
      <c r="AU487" s="476" t="s">
        <v>90</v>
      </c>
      <c r="AY487" s="378" t="s">
        <v>165</v>
      </c>
      <c r="BE487" s="477">
        <f>IF(N487="základní",J487,0)</f>
        <v>0</v>
      </c>
      <c r="BF487" s="477">
        <f>IF(N487="snížená",J487,0)</f>
        <v>0</v>
      </c>
      <c r="BG487" s="477">
        <f>IF(N487="zákl. přenesená",J487,0)</f>
        <v>0</v>
      </c>
      <c r="BH487" s="477">
        <f>IF(N487="sníž. přenesená",J487,0)</f>
        <v>0</v>
      </c>
      <c r="BI487" s="477">
        <f>IF(N487="nulová",J487,0)</f>
        <v>0</v>
      </c>
      <c r="BJ487" s="378" t="s">
        <v>88</v>
      </c>
      <c r="BK487" s="477">
        <f>ROUND(I487*H487,2)</f>
        <v>0</v>
      </c>
      <c r="BL487" s="378" t="s">
        <v>267</v>
      </c>
      <c r="BM487" s="476" t="s">
        <v>860</v>
      </c>
    </row>
    <row r="488" spans="1:65" s="483" customFormat="1">
      <c r="B488" s="484"/>
      <c r="D488" s="485" t="s">
        <v>176</v>
      </c>
      <c r="E488" s="486" t="s">
        <v>79</v>
      </c>
      <c r="F488" s="487" t="s">
        <v>861</v>
      </c>
      <c r="H488" s="488">
        <v>1</v>
      </c>
      <c r="I488" s="489"/>
      <c r="L488" s="484"/>
      <c r="M488" s="490"/>
      <c r="T488" s="491"/>
      <c r="AT488" s="486" t="s">
        <v>176</v>
      </c>
      <c r="AU488" s="486" t="s">
        <v>90</v>
      </c>
      <c r="AV488" s="483" t="s">
        <v>90</v>
      </c>
      <c r="AW488" s="483" t="s">
        <v>39</v>
      </c>
      <c r="AX488" s="483" t="s">
        <v>81</v>
      </c>
      <c r="AY488" s="486" t="s">
        <v>165</v>
      </c>
    </row>
    <row r="489" spans="1:65" s="391" customFormat="1" ht="24.2" customHeight="1">
      <c r="A489" s="387"/>
      <c r="B489" s="388"/>
      <c r="C489" s="465" t="s">
        <v>884</v>
      </c>
      <c r="D489" s="465" t="s">
        <v>167</v>
      </c>
      <c r="E489" s="466" t="s">
        <v>863</v>
      </c>
      <c r="F489" s="467" t="s">
        <v>864</v>
      </c>
      <c r="G489" s="468" t="s">
        <v>232</v>
      </c>
      <c r="H489" s="469">
        <v>7</v>
      </c>
      <c r="I489" s="470"/>
      <c r="J489" s="471">
        <f>ROUND(I489*H489,2)</f>
        <v>0</v>
      </c>
      <c r="K489" s="467" t="s">
        <v>171</v>
      </c>
      <c r="L489" s="388"/>
      <c r="M489" s="472" t="s">
        <v>79</v>
      </c>
      <c r="N489" s="473" t="s">
        <v>51</v>
      </c>
      <c r="O489" s="387"/>
      <c r="P489" s="474">
        <f>O489*H489</f>
        <v>0</v>
      </c>
      <c r="Q489" s="474">
        <v>2.4000000000000001E-4</v>
      </c>
      <c r="R489" s="474">
        <f>Q489*H489</f>
        <v>1.6800000000000001E-3</v>
      </c>
      <c r="S489" s="474">
        <v>0</v>
      </c>
      <c r="T489" s="475">
        <f>S489*H489</f>
        <v>0</v>
      </c>
      <c r="U489" s="387"/>
      <c r="V489" s="387"/>
      <c r="W489" s="387"/>
      <c r="X489" s="387"/>
      <c r="Y489" s="387"/>
      <c r="Z489" s="387"/>
      <c r="AA489" s="387"/>
      <c r="AB489" s="387"/>
      <c r="AC489" s="387"/>
      <c r="AD489" s="387"/>
      <c r="AE489" s="387"/>
      <c r="AR489" s="476" t="s">
        <v>267</v>
      </c>
      <c r="AT489" s="476" t="s">
        <v>167</v>
      </c>
      <c r="AU489" s="476" t="s">
        <v>90</v>
      </c>
      <c r="AY489" s="378" t="s">
        <v>165</v>
      </c>
      <c r="BE489" s="477">
        <f>IF(N489="základní",J489,0)</f>
        <v>0</v>
      </c>
      <c r="BF489" s="477">
        <f>IF(N489="snížená",J489,0)</f>
        <v>0</v>
      </c>
      <c r="BG489" s="477">
        <f>IF(N489="zákl. přenesená",J489,0)</f>
        <v>0</v>
      </c>
      <c r="BH489" s="477">
        <f>IF(N489="sníž. přenesená",J489,0)</f>
        <v>0</v>
      </c>
      <c r="BI489" s="477">
        <f>IF(N489="nulová",J489,0)</f>
        <v>0</v>
      </c>
      <c r="BJ489" s="378" t="s">
        <v>88</v>
      </c>
      <c r="BK489" s="477">
        <f>ROUND(I489*H489,2)</f>
        <v>0</v>
      </c>
      <c r="BL489" s="378" t="s">
        <v>267</v>
      </c>
      <c r="BM489" s="476" t="s">
        <v>865</v>
      </c>
    </row>
    <row r="490" spans="1:65" s="391" customFormat="1">
      <c r="A490" s="387"/>
      <c r="B490" s="388"/>
      <c r="C490" s="387"/>
      <c r="D490" s="478" t="s">
        <v>174</v>
      </c>
      <c r="E490" s="387"/>
      <c r="F490" s="479" t="s">
        <v>866</v>
      </c>
      <c r="G490" s="387"/>
      <c r="H490" s="387"/>
      <c r="I490" s="480"/>
      <c r="J490" s="387"/>
      <c r="K490" s="387"/>
      <c r="L490" s="388"/>
      <c r="M490" s="481"/>
      <c r="O490" s="387"/>
      <c r="P490" s="387"/>
      <c r="Q490" s="387"/>
      <c r="R490" s="387"/>
      <c r="S490" s="387"/>
      <c r="T490" s="482"/>
      <c r="U490" s="387"/>
      <c r="V490" s="387"/>
      <c r="W490" s="387"/>
      <c r="X490" s="387"/>
      <c r="Y490" s="387"/>
      <c r="Z490" s="387"/>
      <c r="AA490" s="387"/>
      <c r="AB490" s="387"/>
      <c r="AC490" s="387"/>
      <c r="AD490" s="387"/>
      <c r="AE490" s="387"/>
      <c r="AT490" s="378" t="s">
        <v>174</v>
      </c>
      <c r="AU490" s="378" t="s">
        <v>90</v>
      </c>
    </row>
    <row r="491" spans="1:65" s="483" customFormat="1">
      <c r="B491" s="484"/>
      <c r="D491" s="485" t="s">
        <v>176</v>
      </c>
      <c r="E491" s="486" t="s">
        <v>79</v>
      </c>
      <c r="F491" s="487" t="s">
        <v>867</v>
      </c>
      <c r="H491" s="488">
        <v>3</v>
      </c>
      <c r="I491" s="489"/>
      <c r="L491" s="484"/>
      <c r="M491" s="490"/>
      <c r="T491" s="491"/>
      <c r="AT491" s="486" t="s">
        <v>176</v>
      </c>
      <c r="AU491" s="486" t="s">
        <v>90</v>
      </c>
      <c r="AV491" s="483" t="s">
        <v>90</v>
      </c>
      <c r="AW491" s="483" t="s">
        <v>39</v>
      </c>
      <c r="AX491" s="483" t="s">
        <v>81</v>
      </c>
      <c r="AY491" s="486" t="s">
        <v>165</v>
      </c>
    </row>
    <row r="492" spans="1:65" s="483" customFormat="1">
      <c r="B492" s="484"/>
      <c r="D492" s="485" t="s">
        <v>176</v>
      </c>
      <c r="E492" s="486" t="s">
        <v>79</v>
      </c>
      <c r="F492" s="487" t="s">
        <v>868</v>
      </c>
      <c r="H492" s="488">
        <v>4</v>
      </c>
      <c r="I492" s="489"/>
      <c r="L492" s="484"/>
      <c r="M492" s="490"/>
      <c r="T492" s="491"/>
      <c r="AT492" s="486" t="s">
        <v>176</v>
      </c>
      <c r="AU492" s="486" t="s">
        <v>90</v>
      </c>
      <c r="AV492" s="483" t="s">
        <v>90</v>
      </c>
      <c r="AW492" s="483" t="s">
        <v>39</v>
      </c>
      <c r="AX492" s="483" t="s">
        <v>81</v>
      </c>
      <c r="AY492" s="486" t="s">
        <v>165</v>
      </c>
    </row>
    <row r="493" spans="1:65" s="391" customFormat="1" ht="21.75" customHeight="1">
      <c r="A493" s="387"/>
      <c r="B493" s="388"/>
      <c r="C493" s="465" t="s">
        <v>890</v>
      </c>
      <c r="D493" s="465" t="s">
        <v>167</v>
      </c>
      <c r="E493" s="466" t="s">
        <v>870</v>
      </c>
      <c r="F493" s="467" t="s">
        <v>871</v>
      </c>
      <c r="G493" s="468" t="s">
        <v>232</v>
      </c>
      <c r="H493" s="469">
        <v>2</v>
      </c>
      <c r="I493" s="470"/>
      <c r="J493" s="471">
        <f>ROUND(I493*H493,2)</f>
        <v>0</v>
      </c>
      <c r="K493" s="467" t="s">
        <v>171</v>
      </c>
      <c r="L493" s="388"/>
      <c r="M493" s="472" t="s">
        <v>79</v>
      </c>
      <c r="N493" s="473" t="s">
        <v>51</v>
      </c>
      <c r="O493" s="387"/>
      <c r="P493" s="474">
        <f>O493*H493</f>
        <v>0</v>
      </c>
      <c r="Q493" s="474">
        <v>1.8E-3</v>
      </c>
      <c r="R493" s="474">
        <f>Q493*H493</f>
        <v>3.5999999999999999E-3</v>
      </c>
      <c r="S493" s="474">
        <v>0</v>
      </c>
      <c r="T493" s="475">
        <f>S493*H493</f>
        <v>0</v>
      </c>
      <c r="U493" s="387"/>
      <c r="V493" s="387"/>
      <c r="W493" s="387"/>
      <c r="X493" s="387"/>
      <c r="Y493" s="387"/>
      <c r="Z493" s="387"/>
      <c r="AA493" s="387"/>
      <c r="AB493" s="387"/>
      <c r="AC493" s="387"/>
      <c r="AD493" s="387"/>
      <c r="AE493" s="387"/>
      <c r="AR493" s="476" t="s">
        <v>267</v>
      </c>
      <c r="AT493" s="476" t="s">
        <v>167</v>
      </c>
      <c r="AU493" s="476" t="s">
        <v>90</v>
      </c>
      <c r="AY493" s="378" t="s">
        <v>165</v>
      </c>
      <c r="BE493" s="477">
        <f>IF(N493="základní",J493,0)</f>
        <v>0</v>
      </c>
      <c r="BF493" s="477">
        <f>IF(N493="snížená",J493,0)</f>
        <v>0</v>
      </c>
      <c r="BG493" s="477">
        <f>IF(N493="zákl. přenesená",J493,0)</f>
        <v>0</v>
      </c>
      <c r="BH493" s="477">
        <f>IF(N493="sníž. přenesená",J493,0)</f>
        <v>0</v>
      </c>
      <c r="BI493" s="477">
        <f>IF(N493="nulová",J493,0)</f>
        <v>0</v>
      </c>
      <c r="BJ493" s="378" t="s">
        <v>88</v>
      </c>
      <c r="BK493" s="477">
        <f>ROUND(I493*H493,2)</f>
        <v>0</v>
      </c>
      <c r="BL493" s="378" t="s">
        <v>267</v>
      </c>
      <c r="BM493" s="476" t="s">
        <v>872</v>
      </c>
    </row>
    <row r="494" spans="1:65" s="391" customFormat="1">
      <c r="A494" s="387"/>
      <c r="B494" s="388"/>
      <c r="C494" s="387"/>
      <c r="D494" s="478" t="s">
        <v>174</v>
      </c>
      <c r="E494" s="387"/>
      <c r="F494" s="479" t="s">
        <v>873</v>
      </c>
      <c r="G494" s="387"/>
      <c r="H494" s="387"/>
      <c r="I494" s="480"/>
      <c r="J494" s="387"/>
      <c r="K494" s="387"/>
      <c r="L494" s="388"/>
      <c r="M494" s="481"/>
      <c r="O494" s="387"/>
      <c r="P494" s="387"/>
      <c r="Q494" s="387"/>
      <c r="R494" s="387"/>
      <c r="S494" s="387"/>
      <c r="T494" s="482"/>
      <c r="U494" s="387"/>
      <c r="V494" s="387"/>
      <c r="W494" s="387"/>
      <c r="X494" s="387"/>
      <c r="Y494" s="387"/>
      <c r="Z494" s="387"/>
      <c r="AA494" s="387"/>
      <c r="AB494" s="387"/>
      <c r="AC494" s="387"/>
      <c r="AD494" s="387"/>
      <c r="AE494" s="387"/>
      <c r="AT494" s="378" t="s">
        <v>174</v>
      </c>
      <c r="AU494" s="378" t="s">
        <v>90</v>
      </c>
    </row>
    <row r="495" spans="1:65" s="483" customFormat="1">
      <c r="B495" s="484"/>
      <c r="D495" s="485" t="s">
        <v>176</v>
      </c>
      <c r="E495" s="486" t="s">
        <v>79</v>
      </c>
      <c r="F495" s="487" t="s">
        <v>483</v>
      </c>
      <c r="H495" s="488">
        <v>2</v>
      </c>
      <c r="I495" s="489"/>
      <c r="L495" s="484"/>
      <c r="M495" s="490"/>
      <c r="T495" s="491"/>
      <c r="AT495" s="486" t="s">
        <v>176</v>
      </c>
      <c r="AU495" s="486" t="s">
        <v>90</v>
      </c>
      <c r="AV495" s="483" t="s">
        <v>90</v>
      </c>
      <c r="AW495" s="483" t="s">
        <v>39</v>
      </c>
      <c r="AX495" s="483" t="s">
        <v>81</v>
      </c>
      <c r="AY495" s="486" t="s">
        <v>165</v>
      </c>
    </row>
    <row r="496" spans="1:65" s="391" customFormat="1" ht="24.2" customHeight="1">
      <c r="A496" s="387"/>
      <c r="B496" s="388"/>
      <c r="C496" s="465" t="s">
        <v>894</v>
      </c>
      <c r="D496" s="465" t="s">
        <v>167</v>
      </c>
      <c r="E496" s="466" t="s">
        <v>875</v>
      </c>
      <c r="F496" s="467" t="s">
        <v>876</v>
      </c>
      <c r="G496" s="468" t="s">
        <v>232</v>
      </c>
      <c r="H496" s="469">
        <v>2</v>
      </c>
      <c r="I496" s="470"/>
      <c r="J496" s="471">
        <f>ROUND(I496*H496,2)</f>
        <v>0</v>
      </c>
      <c r="K496" s="467" t="s">
        <v>171</v>
      </c>
      <c r="L496" s="388"/>
      <c r="M496" s="472" t="s">
        <v>79</v>
      </c>
      <c r="N496" s="473" t="s">
        <v>51</v>
      </c>
      <c r="O496" s="387"/>
      <c r="P496" s="474">
        <f>O496*H496</f>
        <v>0</v>
      </c>
      <c r="Q496" s="474">
        <v>2.375E-4</v>
      </c>
      <c r="R496" s="474">
        <f>Q496*H496</f>
        <v>4.75E-4</v>
      </c>
      <c r="S496" s="474">
        <v>0</v>
      </c>
      <c r="T496" s="475">
        <f>S496*H496</f>
        <v>0</v>
      </c>
      <c r="U496" s="387"/>
      <c r="V496" s="387"/>
      <c r="W496" s="387"/>
      <c r="X496" s="387"/>
      <c r="Y496" s="387"/>
      <c r="Z496" s="387"/>
      <c r="AA496" s="387"/>
      <c r="AB496" s="387"/>
      <c r="AC496" s="387"/>
      <c r="AD496" s="387"/>
      <c r="AE496" s="387"/>
      <c r="AR496" s="476" t="s">
        <v>267</v>
      </c>
      <c r="AT496" s="476" t="s">
        <v>167</v>
      </c>
      <c r="AU496" s="476" t="s">
        <v>90</v>
      </c>
      <c r="AY496" s="378" t="s">
        <v>165</v>
      </c>
      <c r="BE496" s="477">
        <f>IF(N496="základní",J496,0)</f>
        <v>0</v>
      </c>
      <c r="BF496" s="477">
        <f>IF(N496="snížená",J496,0)</f>
        <v>0</v>
      </c>
      <c r="BG496" s="477">
        <f>IF(N496="zákl. přenesená",J496,0)</f>
        <v>0</v>
      </c>
      <c r="BH496" s="477">
        <f>IF(N496="sníž. přenesená",J496,0)</f>
        <v>0</v>
      </c>
      <c r="BI496" s="477">
        <f>IF(N496="nulová",J496,0)</f>
        <v>0</v>
      </c>
      <c r="BJ496" s="378" t="s">
        <v>88</v>
      </c>
      <c r="BK496" s="477">
        <f>ROUND(I496*H496,2)</f>
        <v>0</v>
      </c>
      <c r="BL496" s="378" t="s">
        <v>267</v>
      </c>
      <c r="BM496" s="476" t="s">
        <v>877</v>
      </c>
    </row>
    <row r="497" spans="1:65" s="391" customFormat="1">
      <c r="A497" s="387"/>
      <c r="B497" s="388"/>
      <c r="C497" s="387"/>
      <c r="D497" s="478" t="s">
        <v>174</v>
      </c>
      <c r="E497" s="387"/>
      <c r="F497" s="479" t="s">
        <v>878</v>
      </c>
      <c r="G497" s="387"/>
      <c r="H497" s="387"/>
      <c r="I497" s="480"/>
      <c r="J497" s="387"/>
      <c r="K497" s="387"/>
      <c r="L497" s="388"/>
      <c r="M497" s="481"/>
      <c r="O497" s="387"/>
      <c r="P497" s="387"/>
      <c r="Q497" s="387"/>
      <c r="R497" s="387"/>
      <c r="S497" s="387"/>
      <c r="T497" s="482"/>
      <c r="U497" s="387"/>
      <c r="V497" s="387"/>
      <c r="W497" s="387"/>
      <c r="X497" s="387"/>
      <c r="Y497" s="387"/>
      <c r="Z497" s="387"/>
      <c r="AA497" s="387"/>
      <c r="AB497" s="387"/>
      <c r="AC497" s="387"/>
      <c r="AD497" s="387"/>
      <c r="AE497" s="387"/>
      <c r="AT497" s="378" t="s">
        <v>174</v>
      </c>
      <c r="AU497" s="378" t="s">
        <v>90</v>
      </c>
    </row>
    <row r="498" spans="1:65" s="483" customFormat="1">
      <c r="B498" s="484"/>
      <c r="D498" s="485" t="s">
        <v>176</v>
      </c>
      <c r="E498" s="486" t="s">
        <v>79</v>
      </c>
      <c r="F498" s="487" t="s">
        <v>483</v>
      </c>
      <c r="H498" s="488">
        <v>2</v>
      </c>
      <c r="I498" s="489"/>
      <c r="L498" s="484"/>
      <c r="M498" s="490"/>
      <c r="T498" s="491"/>
      <c r="AT498" s="486" t="s">
        <v>176</v>
      </c>
      <c r="AU498" s="486" t="s">
        <v>90</v>
      </c>
      <c r="AV498" s="483" t="s">
        <v>90</v>
      </c>
      <c r="AW498" s="483" t="s">
        <v>39</v>
      </c>
      <c r="AX498" s="483" t="s">
        <v>81</v>
      </c>
      <c r="AY498" s="486" t="s">
        <v>165</v>
      </c>
    </row>
    <row r="499" spans="1:65" s="391" customFormat="1" ht="24.2" customHeight="1">
      <c r="A499" s="387"/>
      <c r="B499" s="388"/>
      <c r="C499" s="465" t="s">
        <v>901</v>
      </c>
      <c r="D499" s="465" t="s">
        <v>167</v>
      </c>
      <c r="E499" s="466" t="s">
        <v>880</v>
      </c>
      <c r="F499" s="467" t="s">
        <v>881</v>
      </c>
      <c r="G499" s="468" t="s">
        <v>232</v>
      </c>
      <c r="H499" s="469">
        <v>2</v>
      </c>
      <c r="I499" s="470"/>
      <c r="J499" s="471">
        <f>ROUND(I499*H499,2)</f>
        <v>0</v>
      </c>
      <c r="K499" s="467" t="s">
        <v>171</v>
      </c>
      <c r="L499" s="388"/>
      <c r="M499" s="472" t="s">
        <v>79</v>
      </c>
      <c r="N499" s="473" t="s">
        <v>51</v>
      </c>
      <c r="O499" s="387"/>
      <c r="P499" s="474">
        <f>O499*H499</f>
        <v>0</v>
      </c>
      <c r="Q499" s="474">
        <v>2.7500000000000002E-4</v>
      </c>
      <c r="R499" s="474">
        <f>Q499*H499</f>
        <v>5.5000000000000003E-4</v>
      </c>
      <c r="S499" s="474">
        <v>0</v>
      </c>
      <c r="T499" s="475">
        <f>S499*H499</f>
        <v>0</v>
      </c>
      <c r="U499" s="387"/>
      <c r="V499" s="387"/>
      <c r="W499" s="387"/>
      <c r="X499" s="387"/>
      <c r="Y499" s="387"/>
      <c r="Z499" s="387"/>
      <c r="AA499" s="387"/>
      <c r="AB499" s="387"/>
      <c r="AC499" s="387"/>
      <c r="AD499" s="387"/>
      <c r="AE499" s="387"/>
      <c r="AR499" s="476" t="s">
        <v>267</v>
      </c>
      <c r="AT499" s="476" t="s">
        <v>167</v>
      </c>
      <c r="AU499" s="476" t="s">
        <v>90</v>
      </c>
      <c r="AY499" s="378" t="s">
        <v>165</v>
      </c>
      <c r="BE499" s="477">
        <f>IF(N499="základní",J499,0)</f>
        <v>0</v>
      </c>
      <c r="BF499" s="477">
        <f>IF(N499="snížená",J499,0)</f>
        <v>0</v>
      </c>
      <c r="BG499" s="477">
        <f>IF(N499="zákl. přenesená",J499,0)</f>
        <v>0</v>
      </c>
      <c r="BH499" s="477">
        <f>IF(N499="sníž. přenesená",J499,0)</f>
        <v>0</v>
      </c>
      <c r="BI499" s="477">
        <f>IF(N499="nulová",J499,0)</f>
        <v>0</v>
      </c>
      <c r="BJ499" s="378" t="s">
        <v>88</v>
      </c>
      <c r="BK499" s="477">
        <f>ROUND(I499*H499,2)</f>
        <v>0</v>
      </c>
      <c r="BL499" s="378" t="s">
        <v>267</v>
      </c>
      <c r="BM499" s="476" t="s">
        <v>882</v>
      </c>
    </row>
    <row r="500" spans="1:65" s="391" customFormat="1">
      <c r="A500" s="387"/>
      <c r="B500" s="388"/>
      <c r="C500" s="387"/>
      <c r="D500" s="478" t="s">
        <v>174</v>
      </c>
      <c r="E500" s="387"/>
      <c r="F500" s="479" t="s">
        <v>883</v>
      </c>
      <c r="G500" s="387"/>
      <c r="H500" s="387"/>
      <c r="I500" s="480"/>
      <c r="J500" s="387"/>
      <c r="K500" s="387"/>
      <c r="L500" s="388"/>
      <c r="M500" s="481"/>
      <c r="O500" s="387"/>
      <c r="P500" s="387"/>
      <c r="Q500" s="387"/>
      <c r="R500" s="387"/>
      <c r="S500" s="387"/>
      <c r="T500" s="482"/>
      <c r="U500" s="387"/>
      <c r="V500" s="387"/>
      <c r="W500" s="387"/>
      <c r="X500" s="387"/>
      <c r="Y500" s="387"/>
      <c r="Z500" s="387"/>
      <c r="AA500" s="387"/>
      <c r="AB500" s="387"/>
      <c r="AC500" s="387"/>
      <c r="AD500" s="387"/>
      <c r="AE500" s="387"/>
      <c r="AT500" s="378" t="s">
        <v>174</v>
      </c>
      <c r="AU500" s="378" t="s">
        <v>90</v>
      </c>
    </row>
    <row r="501" spans="1:65" s="483" customFormat="1">
      <c r="B501" s="484"/>
      <c r="D501" s="485" t="s">
        <v>176</v>
      </c>
      <c r="E501" s="486" t="s">
        <v>79</v>
      </c>
      <c r="F501" s="487" t="s">
        <v>483</v>
      </c>
      <c r="H501" s="488">
        <v>2</v>
      </c>
      <c r="I501" s="489"/>
      <c r="L501" s="484"/>
      <c r="M501" s="490"/>
      <c r="T501" s="491"/>
      <c r="AT501" s="486" t="s">
        <v>176</v>
      </c>
      <c r="AU501" s="486" t="s">
        <v>90</v>
      </c>
      <c r="AV501" s="483" t="s">
        <v>90</v>
      </c>
      <c r="AW501" s="483" t="s">
        <v>39</v>
      </c>
      <c r="AX501" s="483" t="s">
        <v>81</v>
      </c>
      <c r="AY501" s="486" t="s">
        <v>165</v>
      </c>
    </row>
    <row r="502" spans="1:65" s="391" customFormat="1" ht="16.5" customHeight="1">
      <c r="A502" s="387"/>
      <c r="B502" s="388"/>
      <c r="C502" s="465" t="s">
        <v>906</v>
      </c>
      <c r="D502" s="465" t="s">
        <v>167</v>
      </c>
      <c r="E502" s="466" t="s">
        <v>885</v>
      </c>
      <c r="F502" s="467" t="s">
        <v>886</v>
      </c>
      <c r="G502" s="468" t="s">
        <v>232</v>
      </c>
      <c r="H502" s="469">
        <v>1</v>
      </c>
      <c r="I502" s="470"/>
      <c r="J502" s="471">
        <f>ROUND(I502*H502,2)</f>
        <v>0</v>
      </c>
      <c r="K502" s="467" t="s">
        <v>171</v>
      </c>
      <c r="L502" s="388"/>
      <c r="M502" s="472" t="s">
        <v>79</v>
      </c>
      <c r="N502" s="473" t="s">
        <v>51</v>
      </c>
      <c r="O502" s="387"/>
      <c r="P502" s="474">
        <f>O502*H502</f>
        <v>0</v>
      </c>
      <c r="Q502" s="474">
        <v>3.1E-4</v>
      </c>
      <c r="R502" s="474">
        <f>Q502*H502</f>
        <v>3.1E-4</v>
      </c>
      <c r="S502" s="474">
        <v>0</v>
      </c>
      <c r="T502" s="475">
        <f>S502*H502</f>
        <v>0</v>
      </c>
      <c r="U502" s="387"/>
      <c r="V502" s="387"/>
      <c r="W502" s="387"/>
      <c r="X502" s="387"/>
      <c r="Y502" s="387"/>
      <c r="Z502" s="387"/>
      <c r="AA502" s="387"/>
      <c r="AB502" s="387"/>
      <c r="AC502" s="387"/>
      <c r="AD502" s="387"/>
      <c r="AE502" s="387"/>
      <c r="AR502" s="476" t="s">
        <v>267</v>
      </c>
      <c r="AT502" s="476" t="s">
        <v>167</v>
      </c>
      <c r="AU502" s="476" t="s">
        <v>90</v>
      </c>
      <c r="AY502" s="378" t="s">
        <v>165</v>
      </c>
      <c r="BE502" s="477">
        <f>IF(N502="základní",J502,0)</f>
        <v>0</v>
      </c>
      <c r="BF502" s="477">
        <f>IF(N502="snížená",J502,0)</f>
        <v>0</v>
      </c>
      <c r="BG502" s="477">
        <f>IF(N502="zákl. přenesená",J502,0)</f>
        <v>0</v>
      </c>
      <c r="BH502" s="477">
        <f>IF(N502="sníž. přenesená",J502,0)</f>
        <v>0</v>
      </c>
      <c r="BI502" s="477">
        <f>IF(N502="nulová",J502,0)</f>
        <v>0</v>
      </c>
      <c r="BJ502" s="378" t="s">
        <v>88</v>
      </c>
      <c r="BK502" s="477">
        <f>ROUND(I502*H502,2)</f>
        <v>0</v>
      </c>
      <c r="BL502" s="378" t="s">
        <v>267</v>
      </c>
      <c r="BM502" s="476" t="s">
        <v>887</v>
      </c>
    </row>
    <row r="503" spans="1:65" s="391" customFormat="1">
      <c r="A503" s="387"/>
      <c r="B503" s="388"/>
      <c r="C503" s="387"/>
      <c r="D503" s="478" t="s">
        <v>174</v>
      </c>
      <c r="E503" s="387"/>
      <c r="F503" s="479" t="s">
        <v>888</v>
      </c>
      <c r="G503" s="387"/>
      <c r="H503" s="387"/>
      <c r="I503" s="480"/>
      <c r="J503" s="387"/>
      <c r="K503" s="387"/>
      <c r="L503" s="388"/>
      <c r="M503" s="481"/>
      <c r="O503" s="387"/>
      <c r="P503" s="387"/>
      <c r="Q503" s="387"/>
      <c r="R503" s="387"/>
      <c r="S503" s="387"/>
      <c r="T503" s="482"/>
      <c r="U503" s="387"/>
      <c r="V503" s="387"/>
      <c r="W503" s="387"/>
      <c r="X503" s="387"/>
      <c r="Y503" s="387"/>
      <c r="Z503" s="387"/>
      <c r="AA503" s="387"/>
      <c r="AB503" s="387"/>
      <c r="AC503" s="387"/>
      <c r="AD503" s="387"/>
      <c r="AE503" s="387"/>
      <c r="AT503" s="378" t="s">
        <v>174</v>
      </c>
      <c r="AU503" s="378" t="s">
        <v>90</v>
      </c>
    </row>
    <row r="504" spans="1:65" s="483" customFormat="1">
      <c r="B504" s="484"/>
      <c r="D504" s="485" t="s">
        <v>176</v>
      </c>
      <c r="E504" s="486" t="s">
        <v>79</v>
      </c>
      <c r="F504" s="487" t="s">
        <v>889</v>
      </c>
      <c r="H504" s="488">
        <v>1</v>
      </c>
      <c r="I504" s="489"/>
      <c r="L504" s="484"/>
      <c r="M504" s="490"/>
      <c r="T504" s="491"/>
      <c r="AT504" s="486" t="s">
        <v>176</v>
      </c>
      <c r="AU504" s="486" t="s">
        <v>90</v>
      </c>
      <c r="AV504" s="483" t="s">
        <v>90</v>
      </c>
      <c r="AW504" s="483" t="s">
        <v>39</v>
      </c>
      <c r="AX504" s="483" t="s">
        <v>81</v>
      </c>
      <c r="AY504" s="486" t="s">
        <v>165</v>
      </c>
    </row>
    <row r="505" spans="1:65" s="391" customFormat="1" ht="24.2" customHeight="1">
      <c r="A505" s="387"/>
      <c r="B505" s="388"/>
      <c r="C505" s="465" t="s">
        <v>912</v>
      </c>
      <c r="D505" s="465" t="s">
        <v>167</v>
      </c>
      <c r="E505" s="466" t="s">
        <v>891</v>
      </c>
      <c r="F505" s="467" t="s">
        <v>892</v>
      </c>
      <c r="G505" s="468" t="s">
        <v>232</v>
      </c>
      <c r="H505" s="469">
        <v>1</v>
      </c>
      <c r="I505" s="470"/>
      <c r="J505" s="471">
        <f>ROUND(I505*H505,2)</f>
        <v>0</v>
      </c>
      <c r="K505" s="467" t="s">
        <v>79</v>
      </c>
      <c r="L505" s="388"/>
      <c r="M505" s="472" t="s">
        <v>79</v>
      </c>
      <c r="N505" s="473" t="s">
        <v>51</v>
      </c>
      <c r="O505" s="387"/>
      <c r="P505" s="474">
        <f>O505*H505</f>
        <v>0</v>
      </c>
      <c r="Q505" s="474">
        <v>0</v>
      </c>
      <c r="R505" s="474">
        <f>Q505*H505</f>
        <v>0</v>
      </c>
      <c r="S505" s="474">
        <v>0</v>
      </c>
      <c r="T505" s="475">
        <f>S505*H505</f>
        <v>0</v>
      </c>
      <c r="U505" s="387"/>
      <c r="V505" s="387"/>
      <c r="W505" s="387"/>
      <c r="X505" s="387"/>
      <c r="Y505" s="387"/>
      <c r="Z505" s="387"/>
      <c r="AA505" s="387"/>
      <c r="AB505" s="387"/>
      <c r="AC505" s="387"/>
      <c r="AD505" s="387"/>
      <c r="AE505" s="387"/>
      <c r="AR505" s="476" t="s">
        <v>267</v>
      </c>
      <c r="AT505" s="476" t="s">
        <v>167</v>
      </c>
      <c r="AU505" s="476" t="s">
        <v>90</v>
      </c>
      <c r="AY505" s="378" t="s">
        <v>165</v>
      </c>
      <c r="BE505" s="477">
        <f>IF(N505="základní",J505,0)</f>
        <v>0</v>
      </c>
      <c r="BF505" s="477">
        <f>IF(N505="snížená",J505,0)</f>
        <v>0</v>
      </c>
      <c r="BG505" s="477">
        <f>IF(N505="zákl. přenesená",J505,0)</f>
        <v>0</v>
      </c>
      <c r="BH505" s="477">
        <f>IF(N505="sníž. přenesená",J505,0)</f>
        <v>0</v>
      </c>
      <c r="BI505" s="477">
        <f>IF(N505="nulová",J505,0)</f>
        <v>0</v>
      </c>
      <c r="BJ505" s="378" t="s">
        <v>88</v>
      </c>
      <c r="BK505" s="477">
        <f>ROUND(I505*H505,2)</f>
        <v>0</v>
      </c>
      <c r="BL505" s="378" t="s">
        <v>267</v>
      </c>
      <c r="BM505" s="476" t="s">
        <v>893</v>
      </c>
    </row>
    <row r="506" spans="1:65" s="483" customFormat="1">
      <c r="B506" s="484"/>
      <c r="D506" s="485" t="s">
        <v>176</v>
      </c>
      <c r="E506" s="486" t="s">
        <v>79</v>
      </c>
      <c r="F506" s="487" t="s">
        <v>743</v>
      </c>
      <c r="H506" s="488">
        <v>1</v>
      </c>
      <c r="I506" s="489"/>
      <c r="L506" s="484"/>
      <c r="M506" s="490"/>
      <c r="T506" s="491"/>
      <c r="AT506" s="486" t="s">
        <v>176</v>
      </c>
      <c r="AU506" s="486" t="s">
        <v>90</v>
      </c>
      <c r="AV506" s="483" t="s">
        <v>90</v>
      </c>
      <c r="AW506" s="483" t="s">
        <v>39</v>
      </c>
      <c r="AX506" s="483" t="s">
        <v>81</v>
      </c>
      <c r="AY506" s="486" t="s">
        <v>165</v>
      </c>
    </row>
    <row r="507" spans="1:65" s="391" customFormat="1" ht="44.25" customHeight="1">
      <c r="A507" s="387"/>
      <c r="B507" s="388"/>
      <c r="C507" s="465" t="s">
        <v>917</v>
      </c>
      <c r="D507" s="465" t="s">
        <v>167</v>
      </c>
      <c r="E507" s="466" t="s">
        <v>895</v>
      </c>
      <c r="F507" s="467" t="s">
        <v>896</v>
      </c>
      <c r="G507" s="468" t="s">
        <v>678</v>
      </c>
      <c r="H507" s="503"/>
      <c r="I507" s="470"/>
      <c r="J507" s="471">
        <f>ROUND(I507*H507,2)</f>
        <v>0</v>
      </c>
      <c r="K507" s="467" t="s">
        <v>171</v>
      </c>
      <c r="L507" s="388"/>
      <c r="M507" s="472" t="s">
        <v>79</v>
      </c>
      <c r="N507" s="473" t="s">
        <v>51</v>
      </c>
      <c r="O507" s="387"/>
      <c r="P507" s="474">
        <f>O507*H507</f>
        <v>0</v>
      </c>
      <c r="Q507" s="474">
        <v>0</v>
      </c>
      <c r="R507" s="474">
        <f>Q507*H507</f>
        <v>0</v>
      </c>
      <c r="S507" s="474">
        <v>0</v>
      </c>
      <c r="T507" s="475">
        <f>S507*H507</f>
        <v>0</v>
      </c>
      <c r="U507" s="387"/>
      <c r="V507" s="387"/>
      <c r="W507" s="387"/>
      <c r="X507" s="387"/>
      <c r="Y507" s="387"/>
      <c r="Z507" s="387"/>
      <c r="AA507" s="387"/>
      <c r="AB507" s="387"/>
      <c r="AC507" s="387"/>
      <c r="AD507" s="387"/>
      <c r="AE507" s="387"/>
      <c r="AR507" s="476" t="s">
        <v>267</v>
      </c>
      <c r="AT507" s="476" t="s">
        <v>167</v>
      </c>
      <c r="AU507" s="476" t="s">
        <v>90</v>
      </c>
      <c r="AY507" s="378" t="s">
        <v>165</v>
      </c>
      <c r="BE507" s="477">
        <f>IF(N507="základní",J507,0)</f>
        <v>0</v>
      </c>
      <c r="BF507" s="477">
        <f>IF(N507="snížená",J507,0)</f>
        <v>0</v>
      </c>
      <c r="BG507" s="477">
        <f>IF(N507="zákl. přenesená",J507,0)</f>
        <v>0</v>
      </c>
      <c r="BH507" s="477">
        <f>IF(N507="sníž. přenesená",J507,0)</f>
        <v>0</v>
      </c>
      <c r="BI507" s="477">
        <f>IF(N507="nulová",J507,0)</f>
        <v>0</v>
      </c>
      <c r="BJ507" s="378" t="s">
        <v>88</v>
      </c>
      <c r="BK507" s="477">
        <f>ROUND(I507*H507,2)</f>
        <v>0</v>
      </c>
      <c r="BL507" s="378" t="s">
        <v>267</v>
      </c>
      <c r="BM507" s="476" t="s">
        <v>897</v>
      </c>
    </row>
    <row r="508" spans="1:65" s="391" customFormat="1">
      <c r="A508" s="387"/>
      <c r="B508" s="388"/>
      <c r="C508" s="387"/>
      <c r="D508" s="478" t="s">
        <v>174</v>
      </c>
      <c r="E508" s="387"/>
      <c r="F508" s="479" t="s">
        <v>898</v>
      </c>
      <c r="G508" s="387"/>
      <c r="H508" s="387"/>
      <c r="I508" s="480"/>
      <c r="J508" s="387"/>
      <c r="K508" s="387"/>
      <c r="L508" s="388"/>
      <c r="M508" s="481"/>
      <c r="O508" s="387"/>
      <c r="P508" s="387"/>
      <c r="Q508" s="387"/>
      <c r="R508" s="387"/>
      <c r="S508" s="387"/>
      <c r="T508" s="482"/>
      <c r="U508" s="387"/>
      <c r="V508" s="387"/>
      <c r="W508" s="387"/>
      <c r="X508" s="387"/>
      <c r="Y508" s="387"/>
      <c r="Z508" s="387"/>
      <c r="AA508" s="387"/>
      <c r="AB508" s="387"/>
      <c r="AC508" s="387"/>
      <c r="AD508" s="387"/>
      <c r="AE508" s="387"/>
      <c r="AT508" s="378" t="s">
        <v>174</v>
      </c>
      <c r="AU508" s="378" t="s">
        <v>90</v>
      </c>
    </row>
    <row r="509" spans="1:65" s="452" customFormat="1" ht="22.9" customHeight="1">
      <c r="B509" s="453"/>
      <c r="D509" s="454" t="s">
        <v>80</v>
      </c>
      <c r="E509" s="463" t="s">
        <v>899</v>
      </c>
      <c r="F509" s="463" t="s">
        <v>900</v>
      </c>
      <c r="I509" s="456"/>
      <c r="J509" s="464">
        <f>BK509</f>
        <v>0</v>
      </c>
      <c r="L509" s="453"/>
      <c r="M509" s="458"/>
      <c r="P509" s="459">
        <f>SUM(P510:P635)</f>
        <v>0</v>
      </c>
      <c r="R509" s="459">
        <f>SUM(R510:R635)</f>
        <v>4.5054999999999998E-2</v>
      </c>
      <c r="T509" s="460">
        <f>SUM(T510:T635)</f>
        <v>0</v>
      </c>
      <c r="AR509" s="454" t="s">
        <v>90</v>
      </c>
      <c r="AT509" s="461" t="s">
        <v>80</v>
      </c>
      <c r="AU509" s="461" t="s">
        <v>88</v>
      </c>
      <c r="AY509" s="454" t="s">
        <v>165</v>
      </c>
      <c r="BK509" s="462">
        <f>SUM(BK510:BK635)</f>
        <v>0</v>
      </c>
    </row>
    <row r="510" spans="1:65" s="391" customFormat="1" ht="44.25" customHeight="1">
      <c r="A510" s="387"/>
      <c r="B510" s="388"/>
      <c r="C510" s="465" t="s">
        <v>922</v>
      </c>
      <c r="D510" s="465" t="s">
        <v>167</v>
      </c>
      <c r="E510" s="466" t="s">
        <v>902</v>
      </c>
      <c r="F510" s="467" t="s">
        <v>903</v>
      </c>
      <c r="G510" s="468" t="s">
        <v>340</v>
      </c>
      <c r="H510" s="469">
        <v>20</v>
      </c>
      <c r="I510" s="470"/>
      <c r="J510" s="471">
        <f>ROUND(I510*H510,2)</f>
        <v>0</v>
      </c>
      <c r="K510" s="467" t="s">
        <v>171</v>
      </c>
      <c r="L510" s="388"/>
      <c r="M510" s="472" t="s">
        <v>79</v>
      </c>
      <c r="N510" s="473" t="s">
        <v>51</v>
      </c>
      <c r="O510" s="387"/>
      <c r="P510" s="474">
        <f>O510*H510</f>
        <v>0</v>
      </c>
      <c r="Q510" s="474">
        <v>0</v>
      </c>
      <c r="R510" s="474">
        <f>Q510*H510</f>
        <v>0</v>
      </c>
      <c r="S510" s="474">
        <v>0</v>
      </c>
      <c r="T510" s="475">
        <f>S510*H510</f>
        <v>0</v>
      </c>
      <c r="U510" s="387"/>
      <c r="V510" s="387"/>
      <c r="W510" s="387"/>
      <c r="X510" s="387"/>
      <c r="Y510" s="387"/>
      <c r="Z510" s="387"/>
      <c r="AA510" s="387"/>
      <c r="AB510" s="387"/>
      <c r="AC510" s="387"/>
      <c r="AD510" s="387"/>
      <c r="AE510" s="387"/>
      <c r="AR510" s="476" t="s">
        <v>267</v>
      </c>
      <c r="AT510" s="476" t="s">
        <v>167</v>
      </c>
      <c r="AU510" s="476" t="s">
        <v>90</v>
      </c>
      <c r="AY510" s="378" t="s">
        <v>165</v>
      </c>
      <c r="BE510" s="477">
        <f>IF(N510="základní",J510,0)</f>
        <v>0</v>
      </c>
      <c r="BF510" s="477">
        <f>IF(N510="snížená",J510,0)</f>
        <v>0</v>
      </c>
      <c r="BG510" s="477">
        <f>IF(N510="zákl. přenesená",J510,0)</f>
        <v>0</v>
      </c>
      <c r="BH510" s="477">
        <f>IF(N510="sníž. přenesená",J510,0)</f>
        <v>0</v>
      </c>
      <c r="BI510" s="477">
        <f>IF(N510="nulová",J510,0)</f>
        <v>0</v>
      </c>
      <c r="BJ510" s="378" t="s">
        <v>88</v>
      </c>
      <c r="BK510" s="477">
        <f>ROUND(I510*H510,2)</f>
        <v>0</v>
      </c>
      <c r="BL510" s="378" t="s">
        <v>267</v>
      </c>
      <c r="BM510" s="476" t="s">
        <v>904</v>
      </c>
    </row>
    <row r="511" spans="1:65" s="391" customFormat="1">
      <c r="A511" s="387"/>
      <c r="B511" s="388"/>
      <c r="C511" s="387"/>
      <c r="D511" s="478" t="s">
        <v>174</v>
      </c>
      <c r="E511" s="387"/>
      <c r="F511" s="479" t="s">
        <v>905</v>
      </c>
      <c r="G511" s="387"/>
      <c r="H511" s="387"/>
      <c r="I511" s="480"/>
      <c r="J511" s="387"/>
      <c r="K511" s="387"/>
      <c r="L511" s="388"/>
      <c r="M511" s="481"/>
      <c r="O511" s="387"/>
      <c r="P511" s="387"/>
      <c r="Q511" s="387"/>
      <c r="R511" s="387"/>
      <c r="S511" s="387"/>
      <c r="T511" s="482"/>
      <c r="U511" s="387"/>
      <c r="V511" s="387"/>
      <c r="W511" s="387"/>
      <c r="X511" s="387"/>
      <c r="Y511" s="387"/>
      <c r="Z511" s="387"/>
      <c r="AA511" s="387"/>
      <c r="AB511" s="387"/>
      <c r="AC511" s="387"/>
      <c r="AD511" s="387"/>
      <c r="AE511" s="387"/>
      <c r="AT511" s="378" t="s">
        <v>174</v>
      </c>
      <c r="AU511" s="378" t="s">
        <v>90</v>
      </c>
    </row>
    <row r="512" spans="1:65" s="391" customFormat="1" ht="16.5" customHeight="1">
      <c r="A512" s="387"/>
      <c r="B512" s="388"/>
      <c r="C512" s="492" t="s">
        <v>927</v>
      </c>
      <c r="D512" s="492" t="s">
        <v>319</v>
      </c>
      <c r="E512" s="493" t="s">
        <v>907</v>
      </c>
      <c r="F512" s="494" t="s">
        <v>908</v>
      </c>
      <c r="G512" s="495" t="s">
        <v>340</v>
      </c>
      <c r="H512" s="496">
        <v>21</v>
      </c>
      <c r="I512" s="497"/>
      <c r="J512" s="498">
        <f>ROUND(I512*H512,2)</f>
        <v>0</v>
      </c>
      <c r="K512" s="494" t="s">
        <v>79</v>
      </c>
      <c r="L512" s="499"/>
      <c r="M512" s="500" t="s">
        <v>79</v>
      </c>
      <c r="N512" s="501" t="s">
        <v>51</v>
      </c>
      <c r="O512" s="387"/>
      <c r="P512" s="474">
        <f>O512*H512</f>
        <v>0</v>
      </c>
      <c r="Q512" s="474">
        <v>9.0000000000000006E-5</v>
      </c>
      <c r="R512" s="474">
        <f>Q512*H512</f>
        <v>1.8900000000000002E-3</v>
      </c>
      <c r="S512" s="474">
        <v>0</v>
      </c>
      <c r="T512" s="475">
        <f>S512*H512</f>
        <v>0</v>
      </c>
      <c r="U512" s="387"/>
      <c r="V512" s="387"/>
      <c r="W512" s="387"/>
      <c r="X512" s="387"/>
      <c r="Y512" s="387"/>
      <c r="Z512" s="387"/>
      <c r="AA512" s="387"/>
      <c r="AB512" s="387"/>
      <c r="AC512" s="387"/>
      <c r="AD512" s="387"/>
      <c r="AE512" s="387"/>
      <c r="AR512" s="476" t="s">
        <v>372</v>
      </c>
      <c r="AT512" s="476" t="s">
        <v>319</v>
      </c>
      <c r="AU512" s="476" t="s">
        <v>90</v>
      </c>
      <c r="AY512" s="378" t="s">
        <v>165</v>
      </c>
      <c r="BE512" s="477">
        <f>IF(N512="základní",J512,0)</f>
        <v>0</v>
      </c>
      <c r="BF512" s="477">
        <f>IF(N512="snížená",J512,0)</f>
        <v>0</v>
      </c>
      <c r="BG512" s="477">
        <f>IF(N512="zákl. přenesená",J512,0)</f>
        <v>0</v>
      </c>
      <c r="BH512" s="477">
        <f>IF(N512="sníž. přenesená",J512,0)</f>
        <v>0</v>
      </c>
      <c r="BI512" s="477">
        <f>IF(N512="nulová",J512,0)</f>
        <v>0</v>
      </c>
      <c r="BJ512" s="378" t="s">
        <v>88</v>
      </c>
      <c r="BK512" s="477">
        <f>ROUND(I512*H512,2)</f>
        <v>0</v>
      </c>
      <c r="BL512" s="378" t="s">
        <v>267</v>
      </c>
      <c r="BM512" s="476" t="s">
        <v>909</v>
      </c>
    </row>
    <row r="513" spans="1:65" s="483" customFormat="1">
      <c r="B513" s="484"/>
      <c r="D513" s="485" t="s">
        <v>176</v>
      </c>
      <c r="E513" s="486" t="s">
        <v>79</v>
      </c>
      <c r="F513" s="487" t="s">
        <v>910</v>
      </c>
      <c r="H513" s="488">
        <v>20</v>
      </c>
      <c r="I513" s="489"/>
      <c r="L513" s="484"/>
      <c r="M513" s="490"/>
      <c r="T513" s="491"/>
      <c r="AT513" s="486" t="s">
        <v>176</v>
      </c>
      <c r="AU513" s="486" t="s">
        <v>90</v>
      </c>
      <c r="AV513" s="483" t="s">
        <v>90</v>
      </c>
      <c r="AW513" s="483" t="s">
        <v>39</v>
      </c>
      <c r="AX513" s="483" t="s">
        <v>81</v>
      </c>
      <c r="AY513" s="486" t="s">
        <v>165</v>
      </c>
    </row>
    <row r="514" spans="1:65" s="483" customFormat="1">
      <c r="B514" s="484"/>
      <c r="D514" s="485" t="s">
        <v>176</v>
      </c>
      <c r="F514" s="487" t="s">
        <v>911</v>
      </c>
      <c r="H514" s="488">
        <v>21</v>
      </c>
      <c r="I514" s="489"/>
      <c r="L514" s="484"/>
      <c r="M514" s="490"/>
      <c r="T514" s="491"/>
      <c r="AT514" s="486" t="s">
        <v>176</v>
      </c>
      <c r="AU514" s="486" t="s">
        <v>90</v>
      </c>
      <c r="AV514" s="483" t="s">
        <v>90</v>
      </c>
      <c r="AW514" s="483" t="s">
        <v>4</v>
      </c>
      <c r="AX514" s="483" t="s">
        <v>88</v>
      </c>
      <c r="AY514" s="486" t="s">
        <v>165</v>
      </c>
    </row>
    <row r="515" spans="1:65" s="391" customFormat="1" ht="44.25" customHeight="1">
      <c r="A515" s="387"/>
      <c r="B515" s="388"/>
      <c r="C515" s="465" t="s">
        <v>933</v>
      </c>
      <c r="D515" s="465" t="s">
        <v>167</v>
      </c>
      <c r="E515" s="466" t="s">
        <v>913</v>
      </c>
      <c r="F515" s="467" t="s">
        <v>914</v>
      </c>
      <c r="G515" s="468" t="s">
        <v>232</v>
      </c>
      <c r="H515" s="469">
        <v>5</v>
      </c>
      <c r="I515" s="470"/>
      <c r="J515" s="471">
        <f>ROUND(I515*H515,2)</f>
        <v>0</v>
      </c>
      <c r="K515" s="467" t="s">
        <v>171</v>
      </c>
      <c r="L515" s="388"/>
      <c r="M515" s="472" t="s">
        <v>79</v>
      </c>
      <c r="N515" s="473" t="s">
        <v>51</v>
      </c>
      <c r="O515" s="387"/>
      <c r="P515" s="474">
        <f>O515*H515</f>
        <v>0</v>
      </c>
      <c r="Q515" s="474">
        <v>0</v>
      </c>
      <c r="R515" s="474">
        <f>Q515*H515</f>
        <v>0</v>
      </c>
      <c r="S515" s="474">
        <v>0</v>
      </c>
      <c r="T515" s="475">
        <f>S515*H515</f>
        <v>0</v>
      </c>
      <c r="U515" s="387"/>
      <c r="V515" s="387"/>
      <c r="W515" s="387"/>
      <c r="X515" s="387"/>
      <c r="Y515" s="387"/>
      <c r="Z515" s="387"/>
      <c r="AA515" s="387"/>
      <c r="AB515" s="387"/>
      <c r="AC515" s="387"/>
      <c r="AD515" s="387"/>
      <c r="AE515" s="387"/>
      <c r="AR515" s="476" t="s">
        <v>267</v>
      </c>
      <c r="AT515" s="476" t="s">
        <v>167</v>
      </c>
      <c r="AU515" s="476" t="s">
        <v>90</v>
      </c>
      <c r="AY515" s="378" t="s">
        <v>165</v>
      </c>
      <c r="BE515" s="477">
        <f>IF(N515="základní",J515,0)</f>
        <v>0</v>
      </c>
      <c r="BF515" s="477">
        <f>IF(N515="snížená",J515,0)</f>
        <v>0</v>
      </c>
      <c r="BG515" s="477">
        <f>IF(N515="zákl. přenesená",J515,0)</f>
        <v>0</v>
      </c>
      <c r="BH515" s="477">
        <f>IF(N515="sníž. přenesená",J515,0)</f>
        <v>0</v>
      </c>
      <c r="BI515" s="477">
        <f>IF(N515="nulová",J515,0)</f>
        <v>0</v>
      </c>
      <c r="BJ515" s="378" t="s">
        <v>88</v>
      </c>
      <c r="BK515" s="477">
        <f>ROUND(I515*H515,2)</f>
        <v>0</v>
      </c>
      <c r="BL515" s="378" t="s">
        <v>267</v>
      </c>
      <c r="BM515" s="476" t="s">
        <v>915</v>
      </c>
    </row>
    <row r="516" spans="1:65" s="391" customFormat="1">
      <c r="A516" s="387"/>
      <c r="B516" s="388"/>
      <c r="C516" s="387"/>
      <c r="D516" s="478" t="s">
        <v>174</v>
      </c>
      <c r="E516" s="387"/>
      <c r="F516" s="479" t="s">
        <v>916</v>
      </c>
      <c r="G516" s="387"/>
      <c r="H516" s="387"/>
      <c r="I516" s="480"/>
      <c r="J516" s="387"/>
      <c r="K516" s="387"/>
      <c r="L516" s="388"/>
      <c r="M516" s="481"/>
      <c r="O516" s="387"/>
      <c r="P516" s="387"/>
      <c r="Q516" s="387"/>
      <c r="R516" s="387"/>
      <c r="S516" s="387"/>
      <c r="T516" s="482"/>
      <c r="U516" s="387"/>
      <c r="V516" s="387"/>
      <c r="W516" s="387"/>
      <c r="X516" s="387"/>
      <c r="Y516" s="387"/>
      <c r="Z516" s="387"/>
      <c r="AA516" s="387"/>
      <c r="AB516" s="387"/>
      <c r="AC516" s="387"/>
      <c r="AD516" s="387"/>
      <c r="AE516" s="387"/>
      <c r="AT516" s="378" t="s">
        <v>174</v>
      </c>
      <c r="AU516" s="378" t="s">
        <v>90</v>
      </c>
    </row>
    <row r="517" spans="1:65" s="391" customFormat="1" ht="24.2" customHeight="1">
      <c r="A517" s="387"/>
      <c r="B517" s="388"/>
      <c r="C517" s="492" t="s">
        <v>938</v>
      </c>
      <c r="D517" s="492" t="s">
        <v>319</v>
      </c>
      <c r="E517" s="493" t="s">
        <v>918</v>
      </c>
      <c r="F517" s="494" t="s">
        <v>919</v>
      </c>
      <c r="G517" s="495" t="s">
        <v>232</v>
      </c>
      <c r="H517" s="496">
        <v>5</v>
      </c>
      <c r="I517" s="497"/>
      <c r="J517" s="498">
        <f>ROUND(I517*H517,2)</f>
        <v>0</v>
      </c>
      <c r="K517" s="494" t="s">
        <v>171</v>
      </c>
      <c r="L517" s="499"/>
      <c r="M517" s="500" t="s">
        <v>79</v>
      </c>
      <c r="N517" s="501" t="s">
        <v>51</v>
      </c>
      <c r="O517" s="387"/>
      <c r="P517" s="474">
        <f>O517*H517</f>
        <v>0</v>
      </c>
      <c r="Q517" s="474">
        <v>5.0000000000000002E-5</v>
      </c>
      <c r="R517" s="474">
        <f>Q517*H517</f>
        <v>2.5000000000000001E-4</v>
      </c>
      <c r="S517" s="474">
        <v>0</v>
      </c>
      <c r="T517" s="475">
        <f>S517*H517</f>
        <v>0</v>
      </c>
      <c r="U517" s="387"/>
      <c r="V517" s="387"/>
      <c r="W517" s="387"/>
      <c r="X517" s="387"/>
      <c r="Y517" s="387"/>
      <c r="Z517" s="387"/>
      <c r="AA517" s="387"/>
      <c r="AB517" s="387"/>
      <c r="AC517" s="387"/>
      <c r="AD517" s="387"/>
      <c r="AE517" s="387"/>
      <c r="AR517" s="476" t="s">
        <v>372</v>
      </c>
      <c r="AT517" s="476" t="s">
        <v>319</v>
      </c>
      <c r="AU517" s="476" t="s">
        <v>90</v>
      </c>
      <c r="AY517" s="378" t="s">
        <v>165</v>
      </c>
      <c r="BE517" s="477">
        <f>IF(N517="základní",J517,0)</f>
        <v>0</v>
      </c>
      <c r="BF517" s="477">
        <f>IF(N517="snížená",J517,0)</f>
        <v>0</v>
      </c>
      <c r="BG517" s="477">
        <f>IF(N517="zákl. přenesená",J517,0)</f>
        <v>0</v>
      </c>
      <c r="BH517" s="477">
        <f>IF(N517="sníž. přenesená",J517,0)</f>
        <v>0</v>
      </c>
      <c r="BI517" s="477">
        <f>IF(N517="nulová",J517,0)</f>
        <v>0</v>
      </c>
      <c r="BJ517" s="378" t="s">
        <v>88</v>
      </c>
      <c r="BK517" s="477">
        <f>ROUND(I517*H517,2)</f>
        <v>0</v>
      </c>
      <c r="BL517" s="378" t="s">
        <v>267</v>
      </c>
      <c r="BM517" s="476" t="s">
        <v>920</v>
      </c>
    </row>
    <row r="518" spans="1:65" s="483" customFormat="1">
      <c r="B518" s="484"/>
      <c r="D518" s="485" t="s">
        <v>176</v>
      </c>
      <c r="E518" s="486" t="s">
        <v>79</v>
      </c>
      <c r="F518" s="487" t="s">
        <v>921</v>
      </c>
      <c r="H518" s="488">
        <v>5</v>
      </c>
      <c r="I518" s="489"/>
      <c r="L518" s="484"/>
      <c r="M518" s="490"/>
      <c r="T518" s="491"/>
      <c r="AT518" s="486" t="s">
        <v>176</v>
      </c>
      <c r="AU518" s="486" t="s">
        <v>90</v>
      </c>
      <c r="AV518" s="483" t="s">
        <v>90</v>
      </c>
      <c r="AW518" s="483" t="s">
        <v>39</v>
      </c>
      <c r="AX518" s="483" t="s">
        <v>81</v>
      </c>
      <c r="AY518" s="486" t="s">
        <v>165</v>
      </c>
    </row>
    <row r="519" spans="1:65" s="391" customFormat="1" ht="44.25" customHeight="1">
      <c r="A519" s="387"/>
      <c r="B519" s="388"/>
      <c r="C519" s="465" t="s">
        <v>944</v>
      </c>
      <c r="D519" s="465" t="s">
        <v>167</v>
      </c>
      <c r="E519" s="466" t="s">
        <v>923</v>
      </c>
      <c r="F519" s="467" t="s">
        <v>924</v>
      </c>
      <c r="G519" s="468" t="s">
        <v>340</v>
      </c>
      <c r="H519" s="469">
        <v>15</v>
      </c>
      <c r="I519" s="470"/>
      <c r="J519" s="471">
        <f>ROUND(I519*H519,2)</f>
        <v>0</v>
      </c>
      <c r="K519" s="467" t="s">
        <v>171</v>
      </c>
      <c r="L519" s="388"/>
      <c r="M519" s="472" t="s">
        <v>79</v>
      </c>
      <c r="N519" s="473" t="s">
        <v>51</v>
      </c>
      <c r="O519" s="387"/>
      <c r="P519" s="474">
        <f>O519*H519</f>
        <v>0</v>
      </c>
      <c r="Q519" s="474">
        <v>0</v>
      </c>
      <c r="R519" s="474">
        <f>Q519*H519</f>
        <v>0</v>
      </c>
      <c r="S519" s="474">
        <v>0</v>
      </c>
      <c r="T519" s="475">
        <f>S519*H519</f>
        <v>0</v>
      </c>
      <c r="U519" s="387"/>
      <c r="V519" s="387"/>
      <c r="W519" s="387"/>
      <c r="X519" s="387"/>
      <c r="Y519" s="387"/>
      <c r="Z519" s="387"/>
      <c r="AA519" s="387"/>
      <c r="AB519" s="387"/>
      <c r="AC519" s="387"/>
      <c r="AD519" s="387"/>
      <c r="AE519" s="387"/>
      <c r="AR519" s="476" t="s">
        <v>267</v>
      </c>
      <c r="AT519" s="476" t="s">
        <v>167</v>
      </c>
      <c r="AU519" s="476" t="s">
        <v>90</v>
      </c>
      <c r="AY519" s="378" t="s">
        <v>165</v>
      </c>
      <c r="BE519" s="477">
        <f>IF(N519="základní",J519,0)</f>
        <v>0</v>
      </c>
      <c r="BF519" s="477">
        <f>IF(N519="snížená",J519,0)</f>
        <v>0</v>
      </c>
      <c r="BG519" s="477">
        <f>IF(N519="zákl. přenesená",J519,0)</f>
        <v>0</v>
      </c>
      <c r="BH519" s="477">
        <f>IF(N519="sníž. přenesená",J519,0)</f>
        <v>0</v>
      </c>
      <c r="BI519" s="477">
        <f>IF(N519="nulová",J519,0)</f>
        <v>0</v>
      </c>
      <c r="BJ519" s="378" t="s">
        <v>88</v>
      </c>
      <c r="BK519" s="477">
        <f>ROUND(I519*H519,2)</f>
        <v>0</v>
      </c>
      <c r="BL519" s="378" t="s">
        <v>267</v>
      </c>
      <c r="BM519" s="476" t="s">
        <v>925</v>
      </c>
    </row>
    <row r="520" spans="1:65" s="391" customFormat="1">
      <c r="A520" s="387"/>
      <c r="B520" s="388"/>
      <c r="C520" s="387"/>
      <c r="D520" s="478" t="s">
        <v>174</v>
      </c>
      <c r="E520" s="387"/>
      <c r="F520" s="479" t="s">
        <v>926</v>
      </c>
      <c r="G520" s="387"/>
      <c r="H520" s="387"/>
      <c r="I520" s="480"/>
      <c r="J520" s="387"/>
      <c r="K520" s="387"/>
      <c r="L520" s="388"/>
      <c r="M520" s="481"/>
      <c r="O520" s="387"/>
      <c r="P520" s="387"/>
      <c r="Q520" s="387"/>
      <c r="R520" s="387"/>
      <c r="S520" s="387"/>
      <c r="T520" s="482"/>
      <c r="U520" s="387"/>
      <c r="V520" s="387"/>
      <c r="W520" s="387"/>
      <c r="X520" s="387"/>
      <c r="Y520" s="387"/>
      <c r="Z520" s="387"/>
      <c r="AA520" s="387"/>
      <c r="AB520" s="387"/>
      <c r="AC520" s="387"/>
      <c r="AD520" s="387"/>
      <c r="AE520" s="387"/>
      <c r="AT520" s="378" t="s">
        <v>174</v>
      </c>
      <c r="AU520" s="378" t="s">
        <v>90</v>
      </c>
    </row>
    <row r="521" spans="1:65" s="391" customFormat="1" ht="24.2" customHeight="1">
      <c r="A521" s="387"/>
      <c r="B521" s="388"/>
      <c r="C521" s="492" t="s">
        <v>950</v>
      </c>
      <c r="D521" s="492" t="s">
        <v>319</v>
      </c>
      <c r="E521" s="493" t="s">
        <v>928</v>
      </c>
      <c r="F521" s="494" t="s">
        <v>929</v>
      </c>
      <c r="G521" s="495" t="s">
        <v>340</v>
      </c>
      <c r="H521" s="496">
        <v>17.25</v>
      </c>
      <c r="I521" s="497"/>
      <c r="J521" s="498">
        <f>ROUND(I521*H521,2)</f>
        <v>0</v>
      </c>
      <c r="K521" s="494" t="s">
        <v>171</v>
      </c>
      <c r="L521" s="499"/>
      <c r="M521" s="500" t="s">
        <v>79</v>
      </c>
      <c r="N521" s="501" t="s">
        <v>51</v>
      </c>
      <c r="O521" s="387"/>
      <c r="P521" s="474">
        <f>O521*H521</f>
        <v>0</v>
      </c>
      <c r="Q521" s="474">
        <v>1E-4</v>
      </c>
      <c r="R521" s="474">
        <f>Q521*H521</f>
        <v>1.7250000000000002E-3</v>
      </c>
      <c r="S521" s="474">
        <v>0</v>
      </c>
      <c r="T521" s="475">
        <f>S521*H521</f>
        <v>0</v>
      </c>
      <c r="U521" s="387"/>
      <c r="V521" s="387"/>
      <c r="W521" s="387"/>
      <c r="X521" s="387"/>
      <c r="Y521" s="387"/>
      <c r="Z521" s="387"/>
      <c r="AA521" s="387"/>
      <c r="AB521" s="387"/>
      <c r="AC521" s="387"/>
      <c r="AD521" s="387"/>
      <c r="AE521" s="387"/>
      <c r="AR521" s="476" t="s">
        <v>372</v>
      </c>
      <c r="AT521" s="476" t="s">
        <v>319</v>
      </c>
      <c r="AU521" s="476" t="s">
        <v>90</v>
      </c>
      <c r="AY521" s="378" t="s">
        <v>165</v>
      </c>
      <c r="BE521" s="477">
        <f>IF(N521="základní",J521,0)</f>
        <v>0</v>
      </c>
      <c r="BF521" s="477">
        <f>IF(N521="snížená",J521,0)</f>
        <v>0</v>
      </c>
      <c r="BG521" s="477">
        <f>IF(N521="zákl. přenesená",J521,0)</f>
        <v>0</v>
      </c>
      <c r="BH521" s="477">
        <f>IF(N521="sníž. přenesená",J521,0)</f>
        <v>0</v>
      </c>
      <c r="BI521" s="477">
        <f>IF(N521="nulová",J521,0)</f>
        <v>0</v>
      </c>
      <c r="BJ521" s="378" t="s">
        <v>88</v>
      </c>
      <c r="BK521" s="477">
        <f>ROUND(I521*H521,2)</f>
        <v>0</v>
      </c>
      <c r="BL521" s="378" t="s">
        <v>267</v>
      </c>
      <c r="BM521" s="476" t="s">
        <v>930</v>
      </c>
    </row>
    <row r="522" spans="1:65" s="483" customFormat="1">
      <c r="B522" s="484"/>
      <c r="D522" s="485" t="s">
        <v>176</v>
      </c>
      <c r="E522" s="486" t="s">
        <v>79</v>
      </c>
      <c r="F522" s="487" t="s">
        <v>931</v>
      </c>
      <c r="H522" s="488">
        <v>15</v>
      </c>
      <c r="I522" s="489"/>
      <c r="L522" s="484"/>
      <c r="M522" s="490"/>
      <c r="T522" s="491"/>
      <c r="AT522" s="486" t="s">
        <v>176</v>
      </c>
      <c r="AU522" s="486" t="s">
        <v>90</v>
      </c>
      <c r="AV522" s="483" t="s">
        <v>90</v>
      </c>
      <c r="AW522" s="483" t="s">
        <v>39</v>
      </c>
      <c r="AX522" s="483" t="s">
        <v>81</v>
      </c>
      <c r="AY522" s="486" t="s">
        <v>165</v>
      </c>
    </row>
    <row r="523" spans="1:65" s="483" customFormat="1">
      <c r="B523" s="484"/>
      <c r="D523" s="485" t="s">
        <v>176</v>
      </c>
      <c r="F523" s="487" t="s">
        <v>932</v>
      </c>
      <c r="H523" s="488">
        <v>17.25</v>
      </c>
      <c r="I523" s="489"/>
      <c r="L523" s="484"/>
      <c r="M523" s="490"/>
      <c r="T523" s="491"/>
      <c r="AT523" s="486" t="s">
        <v>176</v>
      </c>
      <c r="AU523" s="486" t="s">
        <v>90</v>
      </c>
      <c r="AV523" s="483" t="s">
        <v>90</v>
      </c>
      <c r="AW523" s="483" t="s">
        <v>4</v>
      </c>
      <c r="AX523" s="483" t="s">
        <v>88</v>
      </c>
      <c r="AY523" s="486" t="s">
        <v>165</v>
      </c>
    </row>
    <row r="524" spans="1:65" s="391" customFormat="1" ht="44.25" customHeight="1">
      <c r="A524" s="387"/>
      <c r="B524" s="388"/>
      <c r="C524" s="465" t="s">
        <v>955</v>
      </c>
      <c r="D524" s="465" t="s">
        <v>167</v>
      </c>
      <c r="E524" s="466" t="s">
        <v>934</v>
      </c>
      <c r="F524" s="467" t="s">
        <v>935</v>
      </c>
      <c r="G524" s="468" t="s">
        <v>340</v>
      </c>
      <c r="H524" s="469">
        <v>150</v>
      </c>
      <c r="I524" s="470"/>
      <c r="J524" s="471">
        <f>ROUND(I524*H524,2)</f>
        <v>0</v>
      </c>
      <c r="K524" s="467" t="s">
        <v>171</v>
      </c>
      <c r="L524" s="388"/>
      <c r="M524" s="472" t="s">
        <v>79</v>
      </c>
      <c r="N524" s="473" t="s">
        <v>51</v>
      </c>
      <c r="O524" s="387"/>
      <c r="P524" s="474">
        <f>O524*H524</f>
        <v>0</v>
      </c>
      <c r="Q524" s="474">
        <v>0</v>
      </c>
      <c r="R524" s="474">
        <f>Q524*H524</f>
        <v>0</v>
      </c>
      <c r="S524" s="474">
        <v>0</v>
      </c>
      <c r="T524" s="475">
        <f>S524*H524</f>
        <v>0</v>
      </c>
      <c r="U524" s="387"/>
      <c r="V524" s="387"/>
      <c r="W524" s="387"/>
      <c r="X524" s="387"/>
      <c r="Y524" s="387"/>
      <c r="Z524" s="387"/>
      <c r="AA524" s="387"/>
      <c r="AB524" s="387"/>
      <c r="AC524" s="387"/>
      <c r="AD524" s="387"/>
      <c r="AE524" s="387"/>
      <c r="AR524" s="476" t="s">
        <v>267</v>
      </c>
      <c r="AT524" s="476" t="s">
        <v>167</v>
      </c>
      <c r="AU524" s="476" t="s">
        <v>90</v>
      </c>
      <c r="AY524" s="378" t="s">
        <v>165</v>
      </c>
      <c r="BE524" s="477">
        <f>IF(N524="základní",J524,0)</f>
        <v>0</v>
      </c>
      <c r="BF524" s="477">
        <f>IF(N524="snížená",J524,0)</f>
        <v>0</v>
      </c>
      <c r="BG524" s="477">
        <f>IF(N524="zákl. přenesená",J524,0)</f>
        <v>0</v>
      </c>
      <c r="BH524" s="477">
        <f>IF(N524="sníž. přenesená",J524,0)</f>
        <v>0</v>
      </c>
      <c r="BI524" s="477">
        <f>IF(N524="nulová",J524,0)</f>
        <v>0</v>
      </c>
      <c r="BJ524" s="378" t="s">
        <v>88</v>
      </c>
      <c r="BK524" s="477">
        <f>ROUND(I524*H524,2)</f>
        <v>0</v>
      </c>
      <c r="BL524" s="378" t="s">
        <v>267</v>
      </c>
      <c r="BM524" s="476" t="s">
        <v>936</v>
      </c>
    </row>
    <row r="525" spans="1:65" s="391" customFormat="1">
      <c r="A525" s="387"/>
      <c r="B525" s="388"/>
      <c r="C525" s="387"/>
      <c r="D525" s="478" t="s">
        <v>174</v>
      </c>
      <c r="E525" s="387"/>
      <c r="F525" s="479" t="s">
        <v>937</v>
      </c>
      <c r="G525" s="387"/>
      <c r="H525" s="387"/>
      <c r="I525" s="480"/>
      <c r="J525" s="387"/>
      <c r="K525" s="387"/>
      <c r="L525" s="388"/>
      <c r="M525" s="481"/>
      <c r="O525" s="387"/>
      <c r="P525" s="387"/>
      <c r="Q525" s="387"/>
      <c r="R525" s="387"/>
      <c r="S525" s="387"/>
      <c r="T525" s="482"/>
      <c r="U525" s="387"/>
      <c r="V525" s="387"/>
      <c r="W525" s="387"/>
      <c r="X525" s="387"/>
      <c r="Y525" s="387"/>
      <c r="Z525" s="387"/>
      <c r="AA525" s="387"/>
      <c r="AB525" s="387"/>
      <c r="AC525" s="387"/>
      <c r="AD525" s="387"/>
      <c r="AE525" s="387"/>
      <c r="AT525" s="378" t="s">
        <v>174</v>
      </c>
      <c r="AU525" s="378" t="s">
        <v>90</v>
      </c>
    </row>
    <row r="526" spans="1:65" s="391" customFormat="1" ht="24.2" customHeight="1">
      <c r="A526" s="387"/>
      <c r="B526" s="388"/>
      <c r="C526" s="492" t="s">
        <v>961</v>
      </c>
      <c r="D526" s="492" t="s">
        <v>319</v>
      </c>
      <c r="E526" s="493" t="s">
        <v>939</v>
      </c>
      <c r="F526" s="494" t="s">
        <v>940</v>
      </c>
      <c r="G526" s="495" t="s">
        <v>340</v>
      </c>
      <c r="H526" s="496">
        <v>115</v>
      </c>
      <c r="I526" s="497"/>
      <c r="J526" s="498">
        <f>ROUND(I526*H526,2)</f>
        <v>0</v>
      </c>
      <c r="K526" s="494" t="s">
        <v>171</v>
      </c>
      <c r="L526" s="499"/>
      <c r="M526" s="500" t="s">
        <v>79</v>
      </c>
      <c r="N526" s="501" t="s">
        <v>51</v>
      </c>
      <c r="O526" s="387"/>
      <c r="P526" s="474">
        <f>O526*H526</f>
        <v>0</v>
      </c>
      <c r="Q526" s="474">
        <v>1.2E-4</v>
      </c>
      <c r="R526" s="474">
        <f>Q526*H526</f>
        <v>1.38E-2</v>
      </c>
      <c r="S526" s="474">
        <v>0</v>
      </c>
      <c r="T526" s="475">
        <f>S526*H526</f>
        <v>0</v>
      </c>
      <c r="U526" s="387"/>
      <c r="V526" s="387"/>
      <c r="W526" s="387"/>
      <c r="X526" s="387"/>
      <c r="Y526" s="387"/>
      <c r="Z526" s="387"/>
      <c r="AA526" s="387"/>
      <c r="AB526" s="387"/>
      <c r="AC526" s="387"/>
      <c r="AD526" s="387"/>
      <c r="AE526" s="387"/>
      <c r="AR526" s="476" t="s">
        <v>372</v>
      </c>
      <c r="AT526" s="476" t="s">
        <v>319</v>
      </c>
      <c r="AU526" s="476" t="s">
        <v>90</v>
      </c>
      <c r="AY526" s="378" t="s">
        <v>165</v>
      </c>
      <c r="BE526" s="477">
        <f>IF(N526="základní",J526,0)</f>
        <v>0</v>
      </c>
      <c r="BF526" s="477">
        <f>IF(N526="snížená",J526,0)</f>
        <v>0</v>
      </c>
      <c r="BG526" s="477">
        <f>IF(N526="zákl. přenesená",J526,0)</f>
        <v>0</v>
      </c>
      <c r="BH526" s="477">
        <f>IF(N526="sníž. přenesená",J526,0)</f>
        <v>0</v>
      </c>
      <c r="BI526" s="477">
        <f>IF(N526="nulová",J526,0)</f>
        <v>0</v>
      </c>
      <c r="BJ526" s="378" t="s">
        <v>88</v>
      </c>
      <c r="BK526" s="477">
        <f>ROUND(I526*H526,2)</f>
        <v>0</v>
      </c>
      <c r="BL526" s="378" t="s">
        <v>267</v>
      </c>
      <c r="BM526" s="476" t="s">
        <v>941</v>
      </c>
    </row>
    <row r="527" spans="1:65" s="483" customFormat="1">
      <c r="B527" s="484"/>
      <c r="D527" s="485" t="s">
        <v>176</v>
      </c>
      <c r="E527" s="486" t="s">
        <v>79</v>
      </c>
      <c r="F527" s="487" t="s">
        <v>942</v>
      </c>
      <c r="H527" s="488">
        <v>100</v>
      </c>
      <c r="I527" s="489"/>
      <c r="L527" s="484"/>
      <c r="M527" s="490"/>
      <c r="T527" s="491"/>
      <c r="AT527" s="486" t="s">
        <v>176</v>
      </c>
      <c r="AU527" s="486" t="s">
        <v>90</v>
      </c>
      <c r="AV527" s="483" t="s">
        <v>90</v>
      </c>
      <c r="AW527" s="483" t="s">
        <v>39</v>
      </c>
      <c r="AX527" s="483" t="s">
        <v>81</v>
      </c>
      <c r="AY527" s="486" t="s">
        <v>165</v>
      </c>
    </row>
    <row r="528" spans="1:65" s="483" customFormat="1">
      <c r="B528" s="484"/>
      <c r="D528" s="485" t="s">
        <v>176</v>
      </c>
      <c r="F528" s="487" t="s">
        <v>943</v>
      </c>
      <c r="H528" s="488">
        <v>115</v>
      </c>
      <c r="I528" s="489"/>
      <c r="L528" s="484"/>
      <c r="M528" s="490"/>
      <c r="T528" s="491"/>
      <c r="AT528" s="486" t="s">
        <v>176</v>
      </c>
      <c r="AU528" s="486" t="s">
        <v>90</v>
      </c>
      <c r="AV528" s="483" t="s">
        <v>90</v>
      </c>
      <c r="AW528" s="483" t="s">
        <v>4</v>
      </c>
      <c r="AX528" s="483" t="s">
        <v>88</v>
      </c>
      <c r="AY528" s="486" t="s">
        <v>165</v>
      </c>
    </row>
    <row r="529" spans="1:65" s="391" customFormat="1" ht="24.2" customHeight="1">
      <c r="A529" s="387"/>
      <c r="B529" s="388"/>
      <c r="C529" s="492" t="s">
        <v>966</v>
      </c>
      <c r="D529" s="492" t="s">
        <v>319</v>
      </c>
      <c r="E529" s="493" t="s">
        <v>945</v>
      </c>
      <c r="F529" s="494" t="s">
        <v>946</v>
      </c>
      <c r="G529" s="495" t="s">
        <v>340</v>
      </c>
      <c r="H529" s="496">
        <v>57.5</v>
      </c>
      <c r="I529" s="497"/>
      <c r="J529" s="498">
        <f>ROUND(I529*H529,2)</f>
        <v>0</v>
      </c>
      <c r="K529" s="494" t="s">
        <v>171</v>
      </c>
      <c r="L529" s="499"/>
      <c r="M529" s="500" t="s">
        <v>79</v>
      </c>
      <c r="N529" s="501" t="s">
        <v>51</v>
      </c>
      <c r="O529" s="387"/>
      <c r="P529" s="474">
        <f>O529*H529</f>
        <v>0</v>
      </c>
      <c r="Q529" s="474">
        <v>1.7000000000000001E-4</v>
      </c>
      <c r="R529" s="474">
        <f>Q529*H529</f>
        <v>9.7750000000000007E-3</v>
      </c>
      <c r="S529" s="474">
        <v>0</v>
      </c>
      <c r="T529" s="475">
        <f>S529*H529</f>
        <v>0</v>
      </c>
      <c r="U529" s="387"/>
      <c r="V529" s="387"/>
      <c r="W529" s="387"/>
      <c r="X529" s="387"/>
      <c r="Y529" s="387"/>
      <c r="Z529" s="387"/>
      <c r="AA529" s="387"/>
      <c r="AB529" s="387"/>
      <c r="AC529" s="387"/>
      <c r="AD529" s="387"/>
      <c r="AE529" s="387"/>
      <c r="AR529" s="476" t="s">
        <v>372</v>
      </c>
      <c r="AT529" s="476" t="s">
        <v>319</v>
      </c>
      <c r="AU529" s="476" t="s">
        <v>90</v>
      </c>
      <c r="AY529" s="378" t="s">
        <v>165</v>
      </c>
      <c r="BE529" s="477">
        <f>IF(N529="základní",J529,0)</f>
        <v>0</v>
      </c>
      <c r="BF529" s="477">
        <f>IF(N529="snížená",J529,0)</f>
        <v>0</v>
      </c>
      <c r="BG529" s="477">
        <f>IF(N529="zákl. přenesená",J529,0)</f>
        <v>0</v>
      </c>
      <c r="BH529" s="477">
        <f>IF(N529="sníž. přenesená",J529,0)</f>
        <v>0</v>
      </c>
      <c r="BI529" s="477">
        <f>IF(N529="nulová",J529,0)</f>
        <v>0</v>
      </c>
      <c r="BJ529" s="378" t="s">
        <v>88</v>
      </c>
      <c r="BK529" s="477">
        <f>ROUND(I529*H529,2)</f>
        <v>0</v>
      </c>
      <c r="BL529" s="378" t="s">
        <v>267</v>
      </c>
      <c r="BM529" s="476" t="s">
        <v>947</v>
      </c>
    </row>
    <row r="530" spans="1:65" s="483" customFormat="1">
      <c r="B530" s="484"/>
      <c r="D530" s="485" t="s">
        <v>176</v>
      </c>
      <c r="E530" s="486" t="s">
        <v>79</v>
      </c>
      <c r="F530" s="487" t="s">
        <v>948</v>
      </c>
      <c r="H530" s="488">
        <v>50</v>
      </c>
      <c r="I530" s="489"/>
      <c r="L530" s="484"/>
      <c r="M530" s="490"/>
      <c r="T530" s="491"/>
      <c r="AT530" s="486" t="s">
        <v>176</v>
      </c>
      <c r="AU530" s="486" t="s">
        <v>90</v>
      </c>
      <c r="AV530" s="483" t="s">
        <v>90</v>
      </c>
      <c r="AW530" s="483" t="s">
        <v>39</v>
      </c>
      <c r="AX530" s="483" t="s">
        <v>81</v>
      </c>
      <c r="AY530" s="486" t="s">
        <v>165</v>
      </c>
    </row>
    <row r="531" spans="1:65" s="483" customFormat="1">
      <c r="B531" s="484"/>
      <c r="D531" s="485" t="s">
        <v>176</v>
      </c>
      <c r="F531" s="487" t="s">
        <v>949</v>
      </c>
      <c r="H531" s="488">
        <v>57.5</v>
      </c>
      <c r="I531" s="489"/>
      <c r="L531" s="484"/>
      <c r="M531" s="490"/>
      <c r="T531" s="491"/>
      <c r="AT531" s="486" t="s">
        <v>176</v>
      </c>
      <c r="AU531" s="486" t="s">
        <v>90</v>
      </c>
      <c r="AV531" s="483" t="s">
        <v>90</v>
      </c>
      <c r="AW531" s="483" t="s">
        <v>4</v>
      </c>
      <c r="AX531" s="483" t="s">
        <v>88</v>
      </c>
      <c r="AY531" s="486" t="s">
        <v>165</v>
      </c>
    </row>
    <row r="532" spans="1:65" s="391" customFormat="1" ht="44.25" customHeight="1">
      <c r="A532" s="387"/>
      <c r="B532" s="388"/>
      <c r="C532" s="465" t="s">
        <v>970</v>
      </c>
      <c r="D532" s="465" t="s">
        <v>167</v>
      </c>
      <c r="E532" s="466" t="s">
        <v>951</v>
      </c>
      <c r="F532" s="467" t="s">
        <v>952</v>
      </c>
      <c r="G532" s="468" t="s">
        <v>340</v>
      </c>
      <c r="H532" s="469">
        <v>10</v>
      </c>
      <c r="I532" s="470"/>
      <c r="J532" s="471">
        <f>ROUND(I532*H532,2)</f>
        <v>0</v>
      </c>
      <c r="K532" s="467" t="s">
        <v>171</v>
      </c>
      <c r="L532" s="388"/>
      <c r="M532" s="472" t="s">
        <v>79</v>
      </c>
      <c r="N532" s="473" t="s">
        <v>51</v>
      </c>
      <c r="O532" s="387"/>
      <c r="P532" s="474">
        <f>O532*H532</f>
        <v>0</v>
      </c>
      <c r="Q532" s="474">
        <v>0</v>
      </c>
      <c r="R532" s="474">
        <f>Q532*H532</f>
        <v>0</v>
      </c>
      <c r="S532" s="474">
        <v>0</v>
      </c>
      <c r="T532" s="475">
        <f>S532*H532</f>
        <v>0</v>
      </c>
      <c r="U532" s="387"/>
      <c r="V532" s="387"/>
      <c r="W532" s="387"/>
      <c r="X532" s="387"/>
      <c r="Y532" s="387"/>
      <c r="Z532" s="387"/>
      <c r="AA532" s="387"/>
      <c r="AB532" s="387"/>
      <c r="AC532" s="387"/>
      <c r="AD532" s="387"/>
      <c r="AE532" s="387"/>
      <c r="AR532" s="476" t="s">
        <v>267</v>
      </c>
      <c r="AT532" s="476" t="s">
        <v>167</v>
      </c>
      <c r="AU532" s="476" t="s">
        <v>90</v>
      </c>
      <c r="AY532" s="378" t="s">
        <v>165</v>
      </c>
      <c r="BE532" s="477">
        <f>IF(N532="základní",J532,0)</f>
        <v>0</v>
      </c>
      <c r="BF532" s="477">
        <f>IF(N532="snížená",J532,0)</f>
        <v>0</v>
      </c>
      <c r="BG532" s="477">
        <f>IF(N532="zákl. přenesená",J532,0)</f>
        <v>0</v>
      </c>
      <c r="BH532" s="477">
        <f>IF(N532="sníž. přenesená",J532,0)</f>
        <v>0</v>
      </c>
      <c r="BI532" s="477">
        <f>IF(N532="nulová",J532,0)</f>
        <v>0</v>
      </c>
      <c r="BJ532" s="378" t="s">
        <v>88</v>
      </c>
      <c r="BK532" s="477">
        <f>ROUND(I532*H532,2)</f>
        <v>0</v>
      </c>
      <c r="BL532" s="378" t="s">
        <v>267</v>
      </c>
      <c r="BM532" s="476" t="s">
        <v>953</v>
      </c>
    </row>
    <row r="533" spans="1:65" s="391" customFormat="1">
      <c r="A533" s="387"/>
      <c r="B533" s="388"/>
      <c r="C533" s="387"/>
      <c r="D533" s="478" t="s">
        <v>174</v>
      </c>
      <c r="E533" s="387"/>
      <c r="F533" s="479" t="s">
        <v>954</v>
      </c>
      <c r="G533" s="387"/>
      <c r="H533" s="387"/>
      <c r="I533" s="480"/>
      <c r="J533" s="387"/>
      <c r="K533" s="387"/>
      <c r="L533" s="388"/>
      <c r="M533" s="481"/>
      <c r="O533" s="387"/>
      <c r="P533" s="387"/>
      <c r="Q533" s="387"/>
      <c r="R533" s="387"/>
      <c r="S533" s="387"/>
      <c r="T533" s="482"/>
      <c r="U533" s="387"/>
      <c r="V533" s="387"/>
      <c r="W533" s="387"/>
      <c r="X533" s="387"/>
      <c r="Y533" s="387"/>
      <c r="Z533" s="387"/>
      <c r="AA533" s="387"/>
      <c r="AB533" s="387"/>
      <c r="AC533" s="387"/>
      <c r="AD533" s="387"/>
      <c r="AE533" s="387"/>
      <c r="AT533" s="378" t="s">
        <v>174</v>
      </c>
      <c r="AU533" s="378" t="s">
        <v>90</v>
      </c>
    </row>
    <row r="534" spans="1:65" s="391" customFormat="1" ht="24.2" customHeight="1">
      <c r="A534" s="387"/>
      <c r="B534" s="388"/>
      <c r="C534" s="492" t="s">
        <v>975</v>
      </c>
      <c r="D534" s="492" t="s">
        <v>319</v>
      </c>
      <c r="E534" s="493" t="s">
        <v>956</v>
      </c>
      <c r="F534" s="494" t="s">
        <v>957</v>
      </c>
      <c r="G534" s="495" t="s">
        <v>340</v>
      </c>
      <c r="H534" s="496">
        <v>11.5</v>
      </c>
      <c r="I534" s="497"/>
      <c r="J534" s="498">
        <f>ROUND(I534*H534,2)</f>
        <v>0</v>
      </c>
      <c r="K534" s="494" t="s">
        <v>171</v>
      </c>
      <c r="L534" s="499"/>
      <c r="M534" s="500" t="s">
        <v>79</v>
      </c>
      <c r="N534" s="501" t="s">
        <v>51</v>
      </c>
      <c r="O534" s="387"/>
      <c r="P534" s="474">
        <f>O534*H534</f>
        <v>0</v>
      </c>
      <c r="Q534" s="474">
        <v>3.4000000000000002E-4</v>
      </c>
      <c r="R534" s="474">
        <f>Q534*H534</f>
        <v>3.9100000000000003E-3</v>
      </c>
      <c r="S534" s="474">
        <v>0</v>
      </c>
      <c r="T534" s="475">
        <f>S534*H534</f>
        <v>0</v>
      </c>
      <c r="U534" s="387"/>
      <c r="V534" s="387"/>
      <c r="W534" s="387"/>
      <c r="X534" s="387"/>
      <c r="Y534" s="387"/>
      <c r="Z534" s="387"/>
      <c r="AA534" s="387"/>
      <c r="AB534" s="387"/>
      <c r="AC534" s="387"/>
      <c r="AD534" s="387"/>
      <c r="AE534" s="387"/>
      <c r="AR534" s="476" t="s">
        <v>372</v>
      </c>
      <c r="AT534" s="476" t="s">
        <v>319</v>
      </c>
      <c r="AU534" s="476" t="s">
        <v>90</v>
      </c>
      <c r="AY534" s="378" t="s">
        <v>165</v>
      </c>
      <c r="BE534" s="477">
        <f>IF(N534="základní",J534,0)</f>
        <v>0</v>
      </c>
      <c r="BF534" s="477">
        <f>IF(N534="snížená",J534,0)</f>
        <v>0</v>
      </c>
      <c r="BG534" s="477">
        <f>IF(N534="zákl. přenesená",J534,0)</f>
        <v>0</v>
      </c>
      <c r="BH534" s="477">
        <f>IF(N534="sníž. přenesená",J534,0)</f>
        <v>0</v>
      </c>
      <c r="BI534" s="477">
        <f>IF(N534="nulová",J534,0)</f>
        <v>0</v>
      </c>
      <c r="BJ534" s="378" t="s">
        <v>88</v>
      </c>
      <c r="BK534" s="477">
        <f>ROUND(I534*H534,2)</f>
        <v>0</v>
      </c>
      <c r="BL534" s="378" t="s">
        <v>267</v>
      </c>
      <c r="BM534" s="476" t="s">
        <v>958</v>
      </c>
    </row>
    <row r="535" spans="1:65" s="483" customFormat="1">
      <c r="B535" s="484"/>
      <c r="D535" s="485" t="s">
        <v>176</v>
      </c>
      <c r="E535" s="486" t="s">
        <v>79</v>
      </c>
      <c r="F535" s="487" t="s">
        <v>959</v>
      </c>
      <c r="H535" s="488">
        <v>10</v>
      </c>
      <c r="I535" s="489"/>
      <c r="L535" s="484"/>
      <c r="M535" s="490"/>
      <c r="T535" s="491"/>
      <c r="AT535" s="486" t="s">
        <v>176</v>
      </c>
      <c r="AU535" s="486" t="s">
        <v>90</v>
      </c>
      <c r="AV535" s="483" t="s">
        <v>90</v>
      </c>
      <c r="AW535" s="483" t="s">
        <v>39</v>
      </c>
      <c r="AX535" s="483" t="s">
        <v>88</v>
      </c>
      <c r="AY535" s="486" t="s">
        <v>165</v>
      </c>
    </row>
    <row r="536" spans="1:65" s="483" customFormat="1">
      <c r="B536" s="484"/>
      <c r="D536" s="485" t="s">
        <v>176</v>
      </c>
      <c r="F536" s="487" t="s">
        <v>960</v>
      </c>
      <c r="H536" s="488">
        <v>11.5</v>
      </c>
      <c r="I536" s="489"/>
      <c r="L536" s="484"/>
      <c r="M536" s="490"/>
      <c r="T536" s="491"/>
      <c r="AT536" s="486" t="s">
        <v>176</v>
      </c>
      <c r="AU536" s="486" t="s">
        <v>90</v>
      </c>
      <c r="AV536" s="483" t="s">
        <v>90</v>
      </c>
      <c r="AW536" s="483" t="s">
        <v>4</v>
      </c>
      <c r="AX536" s="483" t="s">
        <v>88</v>
      </c>
      <c r="AY536" s="486" t="s">
        <v>165</v>
      </c>
    </row>
    <row r="537" spans="1:65" s="391" customFormat="1" ht="44.25" customHeight="1">
      <c r="A537" s="387"/>
      <c r="B537" s="388"/>
      <c r="C537" s="465" t="s">
        <v>979</v>
      </c>
      <c r="D537" s="465" t="s">
        <v>167</v>
      </c>
      <c r="E537" s="466" t="s">
        <v>962</v>
      </c>
      <c r="F537" s="467" t="s">
        <v>963</v>
      </c>
      <c r="G537" s="468" t="s">
        <v>340</v>
      </c>
      <c r="H537" s="469">
        <v>10</v>
      </c>
      <c r="I537" s="470"/>
      <c r="J537" s="471">
        <f>ROUND(I537*H537,2)</f>
        <v>0</v>
      </c>
      <c r="K537" s="467" t="s">
        <v>171</v>
      </c>
      <c r="L537" s="388"/>
      <c r="M537" s="472" t="s">
        <v>79</v>
      </c>
      <c r="N537" s="473" t="s">
        <v>51</v>
      </c>
      <c r="O537" s="387"/>
      <c r="P537" s="474">
        <f>O537*H537</f>
        <v>0</v>
      </c>
      <c r="Q537" s="474">
        <v>0</v>
      </c>
      <c r="R537" s="474">
        <f>Q537*H537</f>
        <v>0</v>
      </c>
      <c r="S537" s="474">
        <v>0</v>
      </c>
      <c r="T537" s="475">
        <f>S537*H537</f>
        <v>0</v>
      </c>
      <c r="U537" s="387"/>
      <c r="V537" s="387"/>
      <c r="W537" s="387"/>
      <c r="X537" s="387"/>
      <c r="Y537" s="387"/>
      <c r="Z537" s="387"/>
      <c r="AA537" s="387"/>
      <c r="AB537" s="387"/>
      <c r="AC537" s="387"/>
      <c r="AD537" s="387"/>
      <c r="AE537" s="387"/>
      <c r="AR537" s="476" t="s">
        <v>267</v>
      </c>
      <c r="AT537" s="476" t="s">
        <v>167</v>
      </c>
      <c r="AU537" s="476" t="s">
        <v>90</v>
      </c>
      <c r="AY537" s="378" t="s">
        <v>165</v>
      </c>
      <c r="BE537" s="477">
        <f>IF(N537="základní",J537,0)</f>
        <v>0</v>
      </c>
      <c r="BF537" s="477">
        <f>IF(N537="snížená",J537,0)</f>
        <v>0</v>
      </c>
      <c r="BG537" s="477">
        <f>IF(N537="zákl. přenesená",J537,0)</f>
        <v>0</v>
      </c>
      <c r="BH537" s="477">
        <f>IF(N537="sníž. přenesená",J537,0)</f>
        <v>0</v>
      </c>
      <c r="BI537" s="477">
        <f>IF(N537="nulová",J537,0)</f>
        <v>0</v>
      </c>
      <c r="BJ537" s="378" t="s">
        <v>88</v>
      </c>
      <c r="BK537" s="477">
        <f>ROUND(I537*H537,2)</f>
        <v>0</v>
      </c>
      <c r="BL537" s="378" t="s">
        <v>267</v>
      </c>
      <c r="BM537" s="476" t="s">
        <v>964</v>
      </c>
    </row>
    <row r="538" spans="1:65" s="391" customFormat="1">
      <c r="A538" s="387"/>
      <c r="B538" s="388"/>
      <c r="C538" s="387"/>
      <c r="D538" s="478" t="s">
        <v>174</v>
      </c>
      <c r="E538" s="387"/>
      <c r="F538" s="479" t="s">
        <v>965</v>
      </c>
      <c r="G538" s="387"/>
      <c r="H538" s="387"/>
      <c r="I538" s="480"/>
      <c r="J538" s="387"/>
      <c r="K538" s="387"/>
      <c r="L538" s="388"/>
      <c r="M538" s="481"/>
      <c r="O538" s="387"/>
      <c r="P538" s="387"/>
      <c r="Q538" s="387"/>
      <c r="R538" s="387"/>
      <c r="S538" s="387"/>
      <c r="T538" s="482"/>
      <c r="U538" s="387"/>
      <c r="V538" s="387"/>
      <c r="W538" s="387"/>
      <c r="X538" s="387"/>
      <c r="Y538" s="387"/>
      <c r="Z538" s="387"/>
      <c r="AA538" s="387"/>
      <c r="AB538" s="387"/>
      <c r="AC538" s="387"/>
      <c r="AD538" s="387"/>
      <c r="AE538" s="387"/>
      <c r="AT538" s="378" t="s">
        <v>174</v>
      </c>
      <c r="AU538" s="378" t="s">
        <v>90</v>
      </c>
    </row>
    <row r="539" spans="1:65" s="391" customFormat="1" ht="24.2" customHeight="1">
      <c r="A539" s="387"/>
      <c r="B539" s="388"/>
      <c r="C539" s="492" t="s">
        <v>983</v>
      </c>
      <c r="D539" s="492" t="s">
        <v>319</v>
      </c>
      <c r="E539" s="493" t="s">
        <v>967</v>
      </c>
      <c r="F539" s="494" t="s">
        <v>968</v>
      </c>
      <c r="G539" s="495" t="s">
        <v>340</v>
      </c>
      <c r="H539" s="496">
        <v>11.5</v>
      </c>
      <c r="I539" s="497"/>
      <c r="J539" s="498">
        <f>ROUND(I539*H539,2)</f>
        <v>0</v>
      </c>
      <c r="K539" s="494" t="s">
        <v>171</v>
      </c>
      <c r="L539" s="499"/>
      <c r="M539" s="500" t="s">
        <v>79</v>
      </c>
      <c r="N539" s="501" t="s">
        <v>51</v>
      </c>
      <c r="O539" s="387"/>
      <c r="P539" s="474">
        <f>O539*H539</f>
        <v>0</v>
      </c>
      <c r="Q539" s="474">
        <v>7.6999999999999996E-4</v>
      </c>
      <c r="R539" s="474">
        <f>Q539*H539</f>
        <v>8.855E-3</v>
      </c>
      <c r="S539" s="474">
        <v>0</v>
      </c>
      <c r="T539" s="475">
        <f>S539*H539</f>
        <v>0</v>
      </c>
      <c r="U539" s="387"/>
      <c r="V539" s="387"/>
      <c r="W539" s="387"/>
      <c r="X539" s="387"/>
      <c r="Y539" s="387"/>
      <c r="Z539" s="387"/>
      <c r="AA539" s="387"/>
      <c r="AB539" s="387"/>
      <c r="AC539" s="387"/>
      <c r="AD539" s="387"/>
      <c r="AE539" s="387"/>
      <c r="AR539" s="476" t="s">
        <v>372</v>
      </c>
      <c r="AT539" s="476" t="s">
        <v>319</v>
      </c>
      <c r="AU539" s="476" t="s">
        <v>90</v>
      </c>
      <c r="AY539" s="378" t="s">
        <v>165</v>
      </c>
      <c r="BE539" s="477">
        <f>IF(N539="základní",J539,0)</f>
        <v>0</v>
      </c>
      <c r="BF539" s="477">
        <f>IF(N539="snížená",J539,0)</f>
        <v>0</v>
      </c>
      <c r="BG539" s="477">
        <f>IF(N539="zákl. přenesená",J539,0)</f>
        <v>0</v>
      </c>
      <c r="BH539" s="477">
        <f>IF(N539="sníž. přenesená",J539,0)</f>
        <v>0</v>
      </c>
      <c r="BI539" s="477">
        <f>IF(N539="nulová",J539,0)</f>
        <v>0</v>
      </c>
      <c r="BJ539" s="378" t="s">
        <v>88</v>
      </c>
      <c r="BK539" s="477">
        <f>ROUND(I539*H539,2)</f>
        <v>0</v>
      </c>
      <c r="BL539" s="378" t="s">
        <v>267</v>
      </c>
      <c r="BM539" s="476" t="s">
        <v>969</v>
      </c>
    </row>
    <row r="540" spans="1:65" s="483" customFormat="1">
      <c r="B540" s="484"/>
      <c r="D540" s="485" t="s">
        <v>176</v>
      </c>
      <c r="E540" s="486" t="s">
        <v>79</v>
      </c>
      <c r="F540" s="487" t="s">
        <v>959</v>
      </c>
      <c r="H540" s="488">
        <v>10</v>
      </c>
      <c r="I540" s="489"/>
      <c r="L540" s="484"/>
      <c r="M540" s="490"/>
      <c r="T540" s="491"/>
      <c r="AT540" s="486" t="s">
        <v>176</v>
      </c>
      <c r="AU540" s="486" t="s">
        <v>90</v>
      </c>
      <c r="AV540" s="483" t="s">
        <v>90</v>
      </c>
      <c r="AW540" s="483" t="s">
        <v>39</v>
      </c>
      <c r="AX540" s="483" t="s">
        <v>81</v>
      </c>
      <c r="AY540" s="486" t="s">
        <v>165</v>
      </c>
    </row>
    <row r="541" spans="1:65" s="483" customFormat="1">
      <c r="B541" s="484"/>
      <c r="D541" s="485" t="s">
        <v>176</v>
      </c>
      <c r="F541" s="487" t="s">
        <v>960</v>
      </c>
      <c r="H541" s="488">
        <v>11.5</v>
      </c>
      <c r="I541" s="489"/>
      <c r="L541" s="484"/>
      <c r="M541" s="490"/>
      <c r="T541" s="491"/>
      <c r="AT541" s="486" t="s">
        <v>176</v>
      </c>
      <c r="AU541" s="486" t="s">
        <v>90</v>
      </c>
      <c r="AV541" s="483" t="s">
        <v>90</v>
      </c>
      <c r="AW541" s="483" t="s">
        <v>4</v>
      </c>
      <c r="AX541" s="483" t="s">
        <v>88</v>
      </c>
      <c r="AY541" s="486" t="s">
        <v>165</v>
      </c>
    </row>
    <row r="542" spans="1:65" s="391" customFormat="1" ht="33" customHeight="1">
      <c r="A542" s="387"/>
      <c r="B542" s="388"/>
      <c r="C542" s="465" t="s">
        <v>988</v>
      </c>
      <c r="D542" s="465" t="s">
        <v>167</v>
      </c>
      <c r="E542" s="466" t="s">
        <v>971</v>
      </c>
      <c r="F542" s="467" t="s">
        <v>972</v>
      </c>
      <c r="G542" s="468" t="s">
        <v>232</v>
      </c>
      <c r="H542" s="469">
        <v>2</v>
      </c>
      <c r="I542" s="470"/>
      <c r="J542" s="471">
        <f>ROUND(I542*H542,2)</f>
        <v>0</v>
      </c>
      <c r="K542" s="467" t="s">
        <v>171</v>
      </c>
      <c r="L542" s="388"/>
      <c r="M542" s="472" t="s">
        <v>79</v>
      </c>
      <c r="N542" s="473" t="s">
        <v>51</v>
      </c>
      <c r="O542" s="387"/>
      <c r="P542" s="474">
        <f>O542*H542</f>
        <v>0</v>
      </c>
      <c r="Q542" s="474">
        <v>0</v>
      </c>
      <c r="R542" s="474">
        <f>Q542*H542</f>
        <v>0</v>
      </c>
      <c r="S542" s="474">
        <v>0</v>
      </c>
      <c r="T542" s="475">
        <f>S542*H542</f>
        <v>0</v>
      </c>
      <c r="U542" s="387"/>
      <c r="V542" s="387"/>
      <c r="W542" s="387"/>
      <c r="X542" s="387"/>
      <c r="Y542" s="387"/>
      <c r="Z542" s="387"/>
      <c r="AA542" s="387"/>
      <c r="AB542" s="387"/>
      <c r="AC542" s="387"/>
      <c r="AD542" s="387"/>
      <c r="AE542" s="387"/>
      <c r="AR542" s="476" t="s">
        <v>267</v>
      </c>
      <c r="AT542" s="476" t="s">
        <v>167</v>
      </c>
      <c r="AU542" s="476" t="s">
        <v>90</v>
      </c>
      <c r="AY542" s="378" t="s">
        <v>165</v>
      </c>
      <c r="BE542" s="477">
        <f>IF(N542="základní",J542,0)</f>
        <v>0</v>
      </c>
      <c r="BF542" s="477">
        <f>IF(N542="snížená",J542,0)</f>
        <v>0</v>
      </c>
      <c r="BG542" s="477">
        <f>IF(N542="zákl. přenesená",J542,0)</f>
        <v>0</v>
      </c>
      <c r="BH542" s="477">
        <f>IF(N542="sníž. přenesená",J542,0)</f>
        <v>0</v>
      </c>
      <c r="BI542" s="477">
        <f>IF(N542="nulová",J542,0)</f>
        <v>0</v>
      </c>
      <c r="BJ542" s="378" t="s">
        <v>88</v>
      </c>
      <c r="BK542" s="477">
        <f>ROUND(I542*H542,2)</f>
        <v>0</v>
      </c>
      <c r="BL542" s="378" t="s">
        <v>267</v>
      </c>
      <c r="BM542" s="476" t="s">
        <v>973</v>
      </c>
    </row>
    <row r="543" spans="1:65" s="391" customFormat="1">
      <c r="A543" s="387"/>
      <c r="B543" s="388"/>
      <c r="C543" s="387"/>
      <c r="D543" s="478" t="s">
        <v>174</v>
      </c>
      <c r="E543" s="387"/>
      <c r="F543" s="479" t="s">
        <v>974</v>
      </c>
      <c r="G543" s="387"/>
      <c r="H543" s="387"/>
      <c r="I543" s="480"/>
      <c r="J543" s="387"/>
      <c r="K543" s="387"/>
      <c r="L543" s="388"/>
      <c r="M543" s="481"/>
      <c r="O543" s="387"/>
      <c r="P543" s="387"/>
      <c r="Q543" s="387"/>
      <c r="R543" s="387"/>
      <c r="S543" s="387"/>
      <c r="T543" s="482"/>
      <c r="U543" s="387"/>
      <c r="V543" s="387"/>
      <c r="W543" s="387"/>
      <c r="X543" s="387"/>
      <c r="Y543" s="387"/>
      <c r="Z543" s="387"/>
      <c r="AA543" s="387"/>
      <c r="AB543" s="387"/>
      <c r="AC543" s="387"/>
      <c r="AD543" s="387"/>
      <c r="AE543" s="387"/>
      <c r="AT543" s="378" t="s">
        <v>174</v>
      </c>
      <c r="AU543" s="378" t="s">
        <v>90</v>
      </c>
    </row>
    <row r="544" spans="1:65" s="391" customFormat="1" ht="24.2" customHeight="1">
      <c r="A544" s="387"/>
      <c r="B544" s="388"/>
      <c r="C544" s="492" t="s">
        <v>992</v>
      </c>
      <c r="D544" s="492" t="s">
        <v>319</v>
      </c>
      <c r="E544" s="493" t="s">
        <v>976</v>
      </c>
      <c r="F544" s="494" t="s">
        <v>977</v>
      </c>
      <c r="G544" s="495" t="s">
        <v>232</v>
      </c>
      <c r="H544" s="496">
        <v>1</v>
      </c>
      <c r="I544" s="497"/>
      <c r="J544" s="498">
        <f>ROUND(I544*H544,2)</f>
        <v>0</v>
      </c>
      <c r="K544" s="494" t="s">
        <v>171</v>
      </c>
      <c r="L544" s="499"/>
      <c r="M544" s="500" t="s">
        <v>79</v>
      </c>
      <c r="N544" s="501" t="s">
        <v>51</v>
      </c>
      <c r="O544" s="387"/>
      <c r="P544" s="474">
        <f>O544*H544</f>
        <v>0</v>
      </c>
      <c r="Q544" s="474">
        <v>1.6199999999999999E-3</v>
      </c>
      <c r="R544" s="474">
        <f>Q544*H544</f>
        <v>1.6199999999999999E-3</v>
      </c>
      <c r="S544" s="474">
        <v>0</v>
      </c>
      <c r="T544" s="475">
        <f>S544*H544</f>
        <v>0</v>
      </c>
      <c r="U544" s="387"/>
      <c r="V544" s="387"/>
      <c r="W544" s="387"/>
      <c r="X544" s="387"/>
      <c r="Y544" s="387"/>
      <c r="Z544" s="387"/>
      <c r="AA544" s="387"/>
      <c r="AB544" s="387"/>
      <c r="AC544" s="387"/>
      <c r="AD544" s="387"/>
      <c r="AE544" s="387"/>
      <c r="AR544" s="476" t="s">
        <v>372</v>
      </c>
      <c r="AT544" s="476" t="s">
        <v>319</v>
      </c>
      <c r="AU544" s="476" t="s">
        <v>90</v>
      </c>
      <c r="AY544" s="378" t="s">
        <v>165</v>
      </c>
      <c r="BE544" s="477">
        <f>IF(N544="základní",J544,0)</f>
        <v>0</v>
      </c>
      <c r="BF544" s="477">
        <f>IF(N544="snížená",J544,0)</f>
        <v>0</v>
      </c>
      <c r="BG544" s="477">
        <f>IF(N544="zákl. přenesená",J544,0)</f>
        <v>0</v>
      </c>
      <c r="BH544" s="477">
        <f>IF(N544="sníž. přenesená",J544,0)</f>
        <v>0</v>
      </c>
      <c r="BI544" s="477">
        <f>IF(N544="nulová",J544,0)</f>
        <v>0</v>
      </c>
      <c r="BJ544" s="378" t="s">
        <v>88</v>
      </c>
      <c r="BK544" s="477">
        <f>ROUND(I544*H544,2)</f>
        <v>0</v>
      </c>
      <c r="BL544" s="378" t="s">
        <v>267</v>
      </c>
      <c r="BM544" s="476" t="s">
        <v>978</v>
      </c>
    </row>
    <row r="545" spans="1:65" s="483" customFormat="1">
      <c r="B545" s="484"/>
      <c r="D545" s="485" t="s">
        <v>176</v>
      </c>
      <c r="E545" s="486" t="s">
        <v>79</v>
      </c>
      <c r="F545" s="487" t="s">
        <v>861</v>
      </c>
      <c r="H545" s="488">
        <v>1</v>
      </c>
      <c r="I545" s="489"/>
      <c r="L545" s="484"/>
      <c r="M545" s="490"/>
      <c r="T545" s="491"/>
      <c r="AT545" s="486" t="s">
        <v>176</v>
      </c>
      <c r="AU545" s="486" t="s">
        <v>90</v>
      </c>
      <c r="AV545" s="483" t="s">
        <v>90</v>
      </c>
      <c r="AW545" s="483" t="s">
        <v>39</v>
      </c>
      <c r="AX545" s="483" t="s">
        <v>81</v>
      </c>
      <c r="AY545" s="486" t="s">
        <v>165</v>
      </c>
    </row>
    <row r="546" spans="1:65" s="391" customFormat="1" ht="24.2" customHeight="1">
      <c r="A546" s="387"/>
      <c r="B546" s="388"/>
      <c r="C546" s="492" t="s">
        <v>997</v>
      </c>
      <c r="D546" s="492" t="s">
        <v>319</v>
      </c>
      <c r="E546" s="493" t="s">
        <v>980</v>
      </c>
      <c r="F546" s="494" t="s">
        <v>981</v>
      </c>
      <c r="G546" s="495" t="s">
        <v>232</v>
      </c>
      <c r="H546" s="496">
        <v>1</v>
      </c>
      <c r="I546" s="497"/>
      <c r="J546" s="498">
        <f>ROUND(I546*H546,2)</f>
        <v>0</v>
      </c>
      <c r="K546" s="494" t="s">
        <v>79</v>
      </c>
      <c r="L546" s="499"/>
      <c r="M546" s="500" t="s">
        <v>79</v>
      </c>
      <c r="N546" s="501" t="s">
        <v>51</v>
      </c>
      <c r="O546" s="387"/>
      <c r="P546" s="474">
        <f>O546*H546</f>
        <v>0</v>
      </c>
      <c r="Q546" s="474">
        <v>0</v>
      </c>
      <c r="R546" s="474">
        <f>Q546*H546</f>
        <v>0</v>
      </c>
      <c r="S546" s="474">
        <v>0</v>
      </c>
      <c r="T546" s="475">
        <f>S546*H546</f>
        <v>0</v>
      </c>
      <c r="U546" s="387"/>
      <c r="V546" s="387"/>
      <c r="W546" s="387"/>
      <c r="X546" s="387"/>
      <c r="Y546" s="387"/>
      <c r="Z546" s="387"/>
      <c r="AA546" s="387"/>
      <c r="AB546" s="387"/>
      <c r="AC546" s="387"/>
      <c r="AD546" s="387"/>
      <c r="AE546" s="387"/>
      <c r="AR546" s="476" t="s">
        <v>372</v>
      </c>
      <c r="AT546" s="476" t="s">
        <v>319</v>
      </c>
      <c r="AU546" s="476" t="s">
        <v>90</v>
      </c>
      <c r="AY546" s="378" t="s">
        <v>165</v>
      </c>
      <c r="BE546" s="477">
        <f>IF(N546="základní",J546,0)</f>
        <v>0</v>
      </c>
      <c r="BF546" s="477">
        <f>IF(N546="snížená",J546,0)</f>
        <v>0</v>
      </c>
      <c r="BG546" s="477">
        <f>IF(N546="zákl. přenesená",J546,0)</f>
        <v>0</v>
      </c>
      <c r="BH546" s="477">
        <f>IF(N546="sníž. přenesená",J546,0)</f>
        <v>0</v>
      </c>
      <c r="BI546" s="477">
        <f>IF(N546="nulová",J546,0)</f>
        <v>0</v>
      </c>
      <c r="BJ546" s="378" t="s">
        <v>88</v>
      </c>
      <c r="BK546" s="477">
        <f>ROUND(I546*H546,2)</f>
        <v>0</v>
      </c>
      <c r="BL546" s="378" t="s">
        <v>267</v>
      </c>
      <c r="BM546" s="476" t="s">
        <v>982</v>
      </c>
    </row>
    <row r="547" spans="1:65" s="483" customFormat="1">
      <c r="B547" s="484"/>
      <c r="D547" s="485" t="s">
        <v>176</v>
      </c>
      <c r="E547" s="486" t="s">
        <v>79</v>
      </c>
      <c r="F547" s="487" t="s">
        <v>861</v>
      </c>
      <c r="H547" s="488">
        <v>1</v>
      </c>
      <c r="I547" s="489"/>
      <c r="L547" s="484"/>
      <c r="M547" s="490"/>
      <c r="T547" s="491"/>
      <c r="AT547" s="486" t="s">
        <v>176</v>
      </c>
      <c r="AU547" s="486" t="s">
        <v>90</v>
      </c>
      <c r="AV547" s="483" t="s">
        <v>90</v>
      </c>
      <c r="AW547" s="483" t="s">
        <v>39</v>
      </c>
      <c r="AX547" s="483" t="s">
        <v>81</v>
      </c>
      <c r="AY547" s="486" t="s">
        <v>165</v>
      </c>
    </row>
    <row r="548" spans="1:65" s="391" customFormat="1" ht="33" customHeight="1">
      <c r="A548" s="387"/>
      <c r="B548" s="388"/>
      <c r="C548" s="465" t="s">
        <v>1002</v>
      </c>
      <c r="D548" s="465" t="s">
        <v>167</v>
      </c>
      <c r="E548" s="466" t="s">
        <v>984</v>
      </c>
      <c r="F548" s="467" t="s">
        <v>985</v>
      </c>
      <c r="G548" s="468" t="s">
        <v>232</v>
      </c>
      <c r="H548" s="469">
        <v>1</v>
      </c>
      <c r="I548" s="470"/>
      <c r="J548" s="471">
        <f>ROUND(I548*H548,2)</f>
        <v>0</v>
      </c>
      <c r="K548" s="467" t="s">
        <v>171</v>
      </c>
      <c r="L548" s="388"/>
      <c r="M548" s="472" t="s">
        <v>79</v>
      </c>
      <c r="N548" s="473" t="s">
        <v>51</v>
      </c>
      <c r="O548" s="387"/>
      <c r="P548" s="474">
        <f>O548*H548</f>
        <v>0</v>
      </c>
      <c r="Q548" s="474">
        <v>0</v>
      </c>
      <c r="R548" s="474">
        <f>Q548*H548</f>
        <v>0</v>
      </c>
      <c r="S548" s="474">
        <v>0</v>
      </c>
      <c r="T548" s="475">
        <f>S548*H548</f>
        <v>0</v>
      </c>
      <c r="U548" s="387"/>
      <c r="V548" s="387"/>
      <c r="W548" s="387"/>
      <c r="X548" s="387"/>
      <c r="Y548" s="387"/>
      <c r="Z548" s="387"/>
      <c r="AA548" s="387"/>
      <c r="AB548" s="387"/>
      <c r="AC548" s="387"/>
      <c r="AD548" s="387"/>
      <c r="AE548" s="387"/>
      <c r="AR548" s="476" t="s">
        <v>267</v>
      </c>
      <c r="AT548" s="476" t="s">
        <v>167</v>
      </c>
      <c r="AU548" s="476" t="s">
        <v>90</v>
      </c>
      <c r="AY548" s="378" t="s">
        <v>165</v>
      </c>
      <c r="BE548" s="477">
        <f>IF(N548="základní",J548,0)</f>
        <v>0</v>
      </c>
      <c r="BF548" s="477">
        <f>IF(N548="snížená",J548,0)</f>
        <v>0</v>
      </c>
      <c r="BG548" s="477">
        <f>IF(N548="zákl. přenesená",J548,0)</f>
        <v>0</v>
      </c>
      <c r="BH548" s="477">
        <f>IF(N548="sníž. přenesená",J548,0)</f>
        <v>0</v>
      </c>
      <c r="BI548" s="477">
        <f>IF(N548="nulová",J548,0)</f>
        <v>0</v>
      </c>
      <c r="BJ548" s="378" t="s">
        <v>88</v>
      </c>
      <c r="BK548" s="477">
        <f>ROUND(I548*H548,2)</f>
        <v>0</v>
      </c>
      <c r="BL548" s="378" t="s">
        <v>267</v>
      </c>
      <c r="BM548" s="476" t="s">
        <v>986</v>
      </c>
    </row>
    <row r="549" spans="1:65" s="391" customFormat="1">
      <c r="A549" s="387"/>
      <c r="B549" s="388"/>
      <c r="C549" s="387"/>
      <c r="D549" s="478" t="s">
        <v>174</v>
      </c>
      <c r="E549" s="387"/>
      <c r="F549" s="479" t="s">
        <v>987</v>
      </c>
      <c r="G549" s="387"/>
      <c r="H549" s="387"/>
      <c r="I549" s="480"/>
      <c r="J549" s="387"/>
      <c r="K549" s="387"/>
      <c r="L549" s="388"/>
      <c r="M549" s="481"/>
      <c r="O549" s="387"/>
      <c r="P549" s="387"/>
      <c r="Q549" s="387"/>
      <c r="R549" s="387"/>
      <c r="S549" s="387"/>
      <c r="T549" s="482"/>
      <c r="U549" s="387"/>
      <c r="V549" s="387"/>
      <c r="W549" s="387"/>
      <c r="X549" s="387"/>
      <c r="Y549" s="387"/>
      <c r="Z549" s="387"/>
      <c r="AA549" s="387"/>
      <c r="AB549" s="387"/>
      <c r="AC549" s="387"/>
      <c r="AD549" s="387"/>
      <c r="AE549" s="387"/>
      <c r="AT549" s="378" t="s">
        <v>174</v>
      </c>
      <c r="AU549" s="378" t="s">
        <v>90</v>
      </c>
    </row>
    <row r="550" spans="1:65" s="391" customFormat="1" ht="16.5" customHeight="1">
      <c r="A550" s="387"/>
      <c r="B550" s="388"/>
      <c r="C550" s="492" t="s">
        <v>1007</v>
      </c>
      <c r="D550" s="492" t="s">
        <v>319</v>
      </c>
      <c r="E550" s="493" t="s">
        <v>989</v>
      </c>
      <c r="F550" s="494" t="s">
        <v>990</v>
      </c>
      <c r="G550" s="495" t="s">
        <v>232</v>
      </c>
      <c r="H550" s="496">
        <v>1</v>
      </c>
      <c r="I550" s="497"/>
      <c r="J550" s="498">
        <f>ROUND(I550*H550,2)</f>
        <v>0</v>
      </c>
      <c r="K550" s="494" t="s">
        <v>79</v>
      </c>
      <c r="L550" s="499"/>
      <c r="M550" s="500" t="s">
        <v>79</v>
      </c>
      <c r="N550" s="501" t="s">
        <v>51</v>
      </c>
      <c r="O550" s="387"/>
      <c r="P550" s="474">
        <f>O550*H550</f>
        <v>0</v>
      </c>
      <c r="Q550" s="474">
        <v>2.7999999999999998E-4</v>
      </c>
      <c r="R550" s="474">
        <f>Q550*H550</f>
        <v>2.7999999999999998E-4</v>
      </c>
      <c r="S550" s="474">
        <v>0</v>
      </c>
      <c r="T550" s="475">
        <f>S550*H550</f>
        <v>0</v>
      </c>
      <c r="U550" s="387"/>
      <c r="V550" s="387"/>
      <c r="W550" s="387"/>
      <c r="X550" s="387"/>
      <c r="Y550" s="387"/>
      <c r="Z550" s="387"/>
      <c r="AA550" s="387"/>
      <c r="AB550" s="387"/>
      <c r="AC550" s="387"/>
      <c r="AD550" s="387"/>
      <c r="AE550" s="387"/>
      <c r="AR550" s="476" t="s">
        <v>372</v>
      </c>
      <c r="AT550" s="476" t="s">
        <v>319</v>
      </c>
      <c r="AU550" s="476" t="s">
        <v>90</v>
      </c>
      <c r="AY550" s="378" t="s">
        <v>165</v>
      </c>
      <c r="BE550" s="477">
        <f>IF(N550="základní",J550,0)</f>
        <v>0</v>
      </c>
      <c r="BF550" s="477">
        <f>IF(N550="snížená",J550,0)</f>
        <v>0</v>
      </c>
      <c r="BG550" s="477">
        <f>IF(N550="zákl. přenesená",J550,0)</f>
        <v>0</v>
      </c>
      <c r="BH550" s="477">
        <f>IF(N550="sníž. přenesená",J550,0)</f>
        <v>0</v>
      </c>
      <c r="BI550" s="477">
        <f>IF(N550="nulová",J550,0)</f>
        <v>0</v>
      </c>
      <c r="BJ550" s="378" t="s">
        <v>88</v>
      </c>
      <c r="BK550" s="477">
        <f>ROUND(I550*H550,2)</f>
        <v>0</v>
      </c>
      <c r="BL550" s="378" t="s">
        <v>267</v>
      </c>
      <c r="BM550" s="476" t="s">
        <v>991</v>
      </c>
    </row>
    <row r="551" spans="1:65" s="483" customFormat="1">
      <c r="B551" s="484"/>
      <c r="D551" s="485" t="s">
        <v>176</v>
      </c>
      <c r="E551" s="486" t="s">
        <v>79</v>
      </c>
      <c r="F551" s="487" t="s">
        <v>861</v>
      </c>
      <c r="H551" s="488">
        <v>1</v>
      </c>
      <c r="I551" s="489"/>
      <c r="L551" s="484"/>
      <c r="M551" s="490"/>
      <c r="T551" s="491"/>
      <c r="AT551" s="486" t="s">
        <v>176</v>
      </c>
      <c r="AU551" s="486" t="s">
        <v>90</v>
      </c>
      <c r="AV551" s="483" t="s">
        <v>90</v>
      </c>
      <c r="AW551" s="483" t="s">
        <v>39</v>
      </c>
      <c r="AX551" s="483" t="s">
        <v>81</v>
      </c>
      <c r="AY551" s="486" t="s">
        <v>165</v>
      </c>
    </row>
    <row r="552" spans="1:65" s="391" customFormat="1" ht="37.9" customHeight="1">
      <c r="A552" s="387"/>
      <c r="B552" s="388"/>
      <c r="C552" s="465" t="s">
        <v>1012</v>
      </c>
      <c r="D552" s="465" t="s">
        <v>167</v>
      </c>
      <c r="E552" s="466" t="s">
        <v>993</v>
      </c>
      <c r="F552" s="467" t="s">
        <v>994</v>
      </c>
      <c r="G552" s="468" t="s">
        <v>232</v>
      </c>
      <c r="H552" s="469">
        <v>3</v>
      </c>
      <c r="I552" s="470"/>
      <c r="J552" s="471">
        <f>ROUND(I552*H552,2)</f>
        <v>0</v>
      </c>
      <c r="K552" s="467" t="s">
        <v>171</v>
      </c>
      <c r="L552" s="388"/>
      <c r="M552" s="472" t="s">
        <v>79</v>
      </c>
      <c r="N552" s="473" t="s">
        <v>51</v>
      </c>
      <c r="O552" s="387"/>
      <c r="P552" s="474">
        <f>O552*H552</f>
        <v>0</v>
      </c>
      <c r="Q552" s="474">
        <v>0</v>
      </c>
      <c r="R552" s="474">
        <f>Q552*H552</f>
        <v>0</v>
      </c>
      <c r="S552" s="474">
        <v>0</v>
      </c>
      <c r="T552" s="475">
        <f>S552*H552</f>
        <v>0</v>
      </c>
      <c r="U552" s="387"/>
      <c r="V552" s="387"/>
      <c r="W552" s="387"/>
      <c r="X552" s="387"/>
      <c r="Y552" s="387"/>
      <c r="Z552" s="387"/>
      <c r="AA552" s="387"/>
      <c r="AB552" s="387"/>
      <c r="AC552" s="387"/>
      <c r="AD552" s="387"/>
      <c r="AE552" s="387"/>
      <c r="AR552" s="476" t="s">
        <v>267</v>
      </c>
      <c r="AT552" s="476" t="s">
        <v>167</v>
      </c>
      <c r="AU552" s="476" t="s">
        <v>90</v>
      </c>
      <c r="AY552" s="378" t="s">
        <v>165</v>
      </c>
      <c r="BE552" s="477">
        <f>IF(N552="základní",J552,0)</f>
        <v>0</v>
      </c>
      <c r="BF552" s="477">
        <f>IF(N552="snížená",J552,0)</f>
        <v>0</v>
      </c>
      <c r="BG552" s="477">
        <f>IF(N552="zákl. přenesená",J552,0)</f>
        <v>0</v>
      </c>
      <c r="BH552" s="477">
        <f>IF(N552="sníž. přenesená",J552,0)</f>
        <v>0</v>
      </c>
      <c r="BI552" s="477">
        <f>IF(N552="nulová",J552,0)</f>
        <v>0</v>
      </c>
      <c r="BJ552" s="378" t="s">
        <v>88</v>
      </c>
      <c r="BK552" s="477">
        <f>ROUND(I552*H552,2)</f>
        <v>0</v>
      </c>
      <c r="BL552" s="378" t="s">
        <v>267</v>
      </c>
      <c r="BM552" s="476" t="s">
        <v>995</v>
      </c>
    </row>
    <row r="553" spans="1:65" s="391" customFormat="1">
      <c r="A553" s="387"/>
      <c r="B553" s="388"/>
      <c r="C553" s="387"/>
      <c r="D553" s="478" t="s">
        <v>174</v>
      </c>
      <c r="E553" s="387"/>
      <c r="F553" s="479" t="s">
        <v>996</v>
      </c>
      <c r="G553" s="387"/>
      <c r="H553" s="387"/>
      <c r="I553" s="480"/>
      <c r="J553" s="387"/>
      <c r="K553" s="387"/>
      <c r="L553" s="388"/>
      <c r="M553" s="481"/>
      <c r="O553" s="387"/>
      <c r="P553" s="387"/>
      <c r="Q553" s="387"/>
      <c r="R553" s="387"/>
      <c r="S553" s="387"/>
      <c r="T553" s="482"/>
      <c r="U553" s="387"/>
      <c r="V553" s="387"/>
      <c r="W553" s="387"/>
      <c r="X553" s="387"/>
      <c r="Y553" s="387"/>
      <c r="Z553" s="387"/>
      <c r="AA553" s="387"/>
      <c r="AB553" s="387"/>
      <c r="AC553" s="387"/>
      <c r="AD553" s="387"/>
      <c r="AE553" s="387"/>
      <c r="AT553" s="378" t="s">
        <v>174</v>
      </c>
      <c r="AU553" s="378" t="s">
        <v>90</v>
      </c>
    </row>
    <row r="554" spans="1:65" s="391" customFormat="1" ht="24.2" customHeight="1">
      <c r="A554" s="387"/>
      <c r="B554" s="388"/>
      <c r="C554" s="492" t="s">
        <v>1017</v>
      </c>
      <c r="D554" s="492" t="s">
        <v>319</v>
      </c>
      <c r="E554" s="493" t="s">
        <v>998</v>
      </c>
      <c r="F554" s="494" t="s">
        <v>999</v>
      </c>
      <c r="G554" s="495" t="s">
        <v>232</v>
      </c>
      <c r="H554" s="496">
        <v>3</v>
      </c>
      <c r="I554" s="497"/>
      <c r="J554" s="498">
        <f>ROUND(I554*H554,2)</f>
        <v>0</v>
      </c>
      <c r="K554" s="494" t="s">
        <v>171</v>
      </c>
      <c r="L554" s="499"/>
      <c r="M554" s="500" t="s">
        <v>79</v>
      </c>
      <c r="N554" s="501" t="s">
        <v>51</v>
      </c>
      <c r="O554" s="387"/>
      <c r="P554" s="474">
        <f>O554*H554</f>
        <v>0</v>
      </c>
      <c r="Q554" s="474">
        <v>9.0000000000000006E-5</v>
      </c>
      <c r="R554" s="474">
        <f>Q554*H554</f>
        <v>2.7E-4</v>
      </c>
      <c r="S554" s="474">
        <v>0</v>
      </c>
      <c r="T554" s="475">
        <f>S554*H554</f>
        <v>0</v>
      </c>
      <c r="U554" s="387"/>
      <c r="V554" s="387"/>
      <c r="W554" s="387"/>
      <c r="X554" s="387"/>
      <c r="Y554" s="387"/>
      <c r="Z554" s="387"/>
      <c r="AA554" s="387"/>
      <c r="AB554" s="387"/>
      <c r="AC554" s="387"/>
      <c r="AD554" s="387"/>
      <c r="AE554" s="387"/>
      <c r="AR554" s="476" t="s">
        <v>372</v>
      </c>
      <c r="AT554" s="476" t="s">
        <v>319</v>
      </c>
      <c r="AU554" s="476" t="s">
        <v>90</v>
      </c>
      <c r="AY554" s="378" t="s">
        <v>165</v>
      </c>
      <c r="BE554" s="477">
        <f>IF(N554="základní",J554,0)</f>
        <v>0</v>
      </c>
      <c r="BF554" s="477">
        <f>IF(N554="snížená",J554,0)</f>
        <v>0</v>
      </c>
      <c r="BG554" s="477">
        <f>IF(N554="zákl. přenesená",J554,0)</f>
        <v>0</v>
      </c>
      <c r="BH554" s="477">
        <f>IF(N554="sníž. přenesená",J554,0)</f>
        <v>0</v>
      </c>
      <c r="BI554" s="477">
        <f>IF(N554="nulová",J554,0)</f>
        <v>0</v>
      </c>
      <c r="BJ554" s="378" t="s">
        <v>88</v>
      </c>
      <c r="BK554" s="477">
        <f>ROUND(I554*H554,2)</f>
        <v>0</v>
      </c>
      <c r="BL554" s="378" t="s">
        <v>267</v>
      </c>
      <c r="BM554" s="476" t="s">
        <v>1000</v>
      </c>
    </row>
    <row r="555" spans="1:65" s="483" customFormat="1">
      <c r="B555" s="484"/>
      <c r="D555" s="485" t="s">
        <v>176</v>
      </c>
      <c r="E555" s="486" t="s">
        <v>79</v>
      </c>
      <c r="F555" s="487" t="s">
        <v>1001</v>
      </c>
      <c r="H555" s="488">
        <v>3</v>
      </c>
      <c r="I555" s="489"/>
      <c r="L555" s="484"/>
      <c r="M555" s="490"/>
      <c r="T555" s="491"/>
      <c r="AT555" s="486" t="s">
        <v>176</v>
      </c>
      <c r="AU555" s="486" t="s">
        <v>90</v>
      </c>
      <c r="AV555" s="483" t="s">
        <v>90</v>
      </c>
      <c r="AW555" s="483" t="s">
        <v>39</v>
      </c>
      <c r="AX555" s="483" t="s">
        <v>81</v>
      </c>
      <c r="AY555" s="486" t="s">
        <v>165</v>
      </c>
    </row>
    <row r="556" spans="1:65" s="391" customFormat="1" ht="44.25" customHeight="1">
      <c r="A556" s="387"/>
      <c r="B556" s="388"/>
      <c r="C556" s="465" t="s">
        <v>1021</v>
      </c>
      <c r="D556" s="465" t="s">
        <v>167</v>
      </c>
      <c r="E556" s="466" t="s">
        <v>1003</v>
      </c>
      <c r="F556" s="467" t="s">
        <v>1004</v>
      </c>
      <c r="G556" s="468" t="s">
        <v>232</v>
      </c>
      <c r="H556" s="469">
        <v>4</v>
      </c>
      <c r="I556" s="470"/>
      <c r="J556" s="471">
        <f>ROUND(I556*H556,2)</f>
        <v>0</v>
      </c>
      <c r="K556" s="467" t="s">
        <v>171</v>
      </c>
      <c r="L556" s="388"/>
      <c r="M556" s="472" t="s">
        <v>79</v>
      </c>
      <c r="N556" s="473" t="s">
        <v>51</v>
      </c>
      <c r="O556" s="387"/>
      <c r="P556" s="474">
        <f>O556*H556</f>
        <v>0</v>
      </c>
      <c r="Q556" s="474">
        <v>0</v>
      </c>
      <c r="R556" s="474">
        <f>Q556*H556</f>
        <v>0</v>
      </c>
      <c r="S556" s="474">
        <v>0</v>
      </c>
      <c r="T556" s="475">
        <f>S556*H556</f>
        <v>0</v>
      </c>
      <c r="U556" s="387"/>
      <c r="V556" s="387"/>
      <c r="W556" s="387"/>
      <c r="X556" s="387"/>
      <c r="Y556" s="387"/>
      <c r="Z556" s="387"/>
      <c r="AA556" s="387"/>
      <c r="AB556" s="387"/>
      <c r="AC556" s="387"/>
      <c r="AD556" s="387"/>
      <c r="AE556" s="387"/>
      <c r="AR556" s="476" t="s">
        <v>267</v>
      </c>
      <c r="AT556" s="476" t="s">
        <v>167</v>
      </c>
      <c r="AU556" s="476" t="s">
        <v>90</v>
      </c>
      <c r="AY556" s="378" t="s">
        <v>165</v>
      </c>
      <c r="BE556" s="477">
        <f>IF(N556="základní",J556,0)</f>
        <v>0</v>
      </c>
      <c r="BF556" s="477">
        <f>IF(N556="snížená",J556,0)</f>
        <v>0</v>
      </c>
      <c r="BG556" s="477">
        <f>IF(N556="zákl. přenesená",J556,0)</f>
        <v>0</v>
      </c>
      <c r="BH556" s="477">
        <f>IF(N556="sníž. přenesená",J556,0)</f>
        <v>0</v>
      </c>
      <c r="BI556" s="477">
        <f>IF(N556="nulová",J556,0)</f>
        <v>0</v>
      </c>
      <c r="BJ556" s="378" t="s">
        <v>88</v>
      </c>
      <c r="BK556" s="477">
        <f>ROUND(I556*H556,2)</f>
        <v>0</v>
      </c>
      <c r="BL556" s="378" t="s">
        <v>267</v>
      </c>
      <c r="BM556" s="476" t="s">
        <v>1005</v>
      </c>
    </row>
    <row r="557" spans="1:65" s="391" customFormat="1">
      <c r="A557" s="387"/>
      <c r="B557" s="388"/>
      <c r="C557" s="387"/>
      <c r="D557" s="478" t="s">
        <v>174</v>
      </c>
      <c r="E557" s="387"/>
      <c r="F557" s="479" t="s">
        <v>1006</v>
      </c>
      <c r="G557" s="387"/>
      <c r="H557" s="387"/>
      <c r="I557" s="480"/>
      <c r="J557" s="387"/>
      <c r="K557" s="387"/>
      <c r="L557" s="388"/>
      <c r="M557" s="481"/>
      <c r="O557" s="387"/>
      <c r="P557" s="387"/>
      <c r="Q557" s="387"/>
      <c r="R557" s="387"/>
      <c r="S557" s="387"/>
      <c r="T557" s="482"/>
      <c r="U557" s="387"/>
      <c r="V557" s="387"/>
      <c r="W557" s="387"/>
      <c r="X557" s="387"/>
      <c r="Y557" s="387"/>
      <c r="Z557" s="387"/>
      <c r="AA557" s="387"/>
      <c r="AB557" s="387"/>
      <c r="AC557" s="387"/>
      <c r="AD557" s="387"/>
      <c r="AE557" s="387"/>
      <c r="AT557" s="378" t="s">
        <v>174</v>
      </c>
      <c r="AU557" s="378" t="s">
        <v>90</v>
      </c>
    </row>
    <row r="558" spans="1:65" s="391" customFormat="1" ht="24.2" customHeight="1">
      <c r="A558" s="387"/>
      <c r="B558" s="388"/>
      <c r="C558" s="492" t="s">
        <v>1025</v>
      </c>
      <c r="D558" s="492" t="s">
        <v>319</v>
      </c>
      <c r="E558" s="493" t="s">
        <v>1008</v>
      </c>
      <c r="F558" s="494" t="s">
        <v>1009</v>
      </c>
      <c r="G558" s="495" t="s">
        <v>232</v>
      </c>
      <c r="H558" s="496">
        <v>4</v>
      </c>
      <c r="I558" s="497"/>
      <c r="J558" s="498">
        <f>ROUND(I558*H558,2)</f>
        <v>0</v>
      </c>
      <c r="K558" s="494" t="s">
        <v>171</v>
      </c>
      <c r="L558" s="499"/>
      <c r="M558" s="500" t="s">
        <v>79</v>
      </c>
      <c r="N558" s="501" t="s">
        <v>51</v>
      </c>
      <c r="O558" s="387"/>
      <c r="P558" s="474">
        <f>O558*H558</f>
        <v>0</v>
      </c>
      <c r="Q558" s="474">
        <v>1.2E-4</v>
      </c>
      <c r="R558" s="474">
        <f>Q558*H558</f>
        <v>4.8000000000000001E-4</v>
      </c>
      <c r="S558" s="474">
        <v>0</v>
      </c>
      <c r="T558" s="475">
        <f>S558*H558</f>
        <v>0</v>
      </c>
      <c r="U558" s="387"/>
      <c r="V558" s="387"/>
      <c r="W558" s="387"/>
      <c r="X558" s="387"/>
      <c r="Y558" s="387"/>
      <c r="Z558" s="387"/>
      <c r="AA558" s="387"/>
      <c r="AB558" s="387"/>
      <c r="AC558" s="387"/>
      <c r="AD558" s="387"/>
      <c r="AE558" s="387"/>
      <c r="AR558" s="476" t="s">
        <v>372</v>
      </c>
      <c r="AT558" s="476" t="s">
        <v>319</v>
      </c>
      <c r="AU558" s="476" t="s">
        <v>90</v>
      </c>
      <c r="AY558" s="378" t="s">
        <v>165</v>
      </c>
      <c r="BE558" s="477">
        <f>IF(N558="základní",J558,0)</f>
        <v>0</v>
      </c>
      <c r="BF558" s="477">
        <f>IF(N558="snížená",J558,0)</f>
        <v>0</v>
      </c>
      <c r="BG558" s="477">
        <f>IF(N558="zákl. přenesená",J558,0)</f>
        <v>0</v>
      </c>
      <c r="BH558" s="477">
        <f>IF(N558="sníž. přenesená",J558,0)</f>
        <v>0</v>
      </c>
      <c r="BI558" s="477">
        <f>IF(N558="nulová",J558,0)</f>
        <v>0</v>
      </c>
      <c r="BJ558" s="378" t="s">
        <v>88</v>
      </c>
      <c r="BK558" s="477">
        <f>ROUND(I558*H558,2)</f>
        <v>0</v>
      </c>
      <c r="BL558" s="378" t="s">
        <v>267</v>
      </c>
      <c r="BM558" s="476" t="s">
        <v>1010</v>
      </c>
    </row>
    <row r="559" spans="1:65" s="483" customFormat="1">
      <c r="B559" s="484"/>
      <c r="D559" s="485" t="s">
        <v>176</v>
      </c>
      <c r="E559" s="486" t="s">
        <v>79</v>
      </c>
      <c r="F559" s="487" t="s">
        <v>1011</v>
      </c>
      <c r="H559" s="488">
        <v>4</v>
      </c>
      <c r="I559" s="489"/>
      <c r="L559" s="484"/>
      <c r="M559" s="490"/>
      <c r="T559" s="491"/>
      <c r="AT559" s="486" t="s">
        <v>176</v>
      </c>
      <c r="AU559" s="486" t="s">
        <v>90</v>
      </c>
      <c r="AV559" s="483" t="s">
        <v>90</v>
      </c>
      <c r="AW559" s="483" t="s">
        <v>39</v>
      </c>
      <c r="AX559" s="483" t="s">
        <v>81</v>
      </c>
      <c r="AY559" s="486" t="s">
        <v>165</v>
      </c>
    </row>
    <row r="560" spans="1:65" s="391" customFormat="1" ht="24.2" customHeight="1">
      <c r="A560" s="387"/>
      <c r="B560" s="388"/>
      <c r="C560" s="465" t="s">
        <v>1030</v>
      </c>
      <c r="D560" s="465" t="s">
        <v>167</v>
      </c>
      <c r="E560" s="466" t="s">
        <v>1013</v>
      </c>
      <c r="F560" s="467" t="s">
        <v>1014</v>
      </c>
      <c r="G560" s="468" t="s">
        <v>232</v>
      </c>
      <c r="H560" s="469">
        <v>2</v>
      </c>
      <c r="I560" s="470"/>
      <c r="J560" s="471">
        <f>ROUND(I560*H560,2)</f>
        <v>0</v>
      </c>
      <c r="K560" s="467" t="s">
        <v>171</v>
      </c>
      <c r="L560" s="388"/>
      <c r="M560" s="472" t="s">
        <v>79</v>
      </c>
      <c r="N560" s="473" t="s">
        <v>51</v>
      </c>
      <c r="O560" s="387"/>
      <c r="P560" s="474">
        <f>O560*H560</f>
        <v>0</v>
      </c>
      <c r="Q560" s="474">
        <v>0</v>
      </c>
      <c r="R560" s="474">
        <f>Q560*H560</f>
        <v>0</v>
      </c>
      <c r="S560" s="474">
        <v>0</v>
      </c>
      <c r="T560" s="475">
        <f>S560*H560</f>
        <v>0</v>
      </c>
      <c r="U560" s="387"/>
      <c r="V560" s="387"/>
      <c r="W560" s="387"/>
      <c r="X560" s="387"/>
      <c r="Y560" s="387"/>
      <c r="Z560" s="387"/>
      <c r="AA560" s="387"/>
      <c r="AB560" s="387"/>
      <c r="AC560" s="387"/>
      <c r="AD560" s="387"/>
      <c r="AE560" s="387"/>
      <c r="AR560" s="476" t="s">
        <v>267</v>
      </c>
      <c r="AT560" s="476" t="s">
        <v>167</v>
      </c>
      <c r="AU560" s="476" t="s">
        <v>90</v>
      </c>
      <c r="AY560" s="378" t="s">
        <v>165</v>
      </c>
      <c r="BE560" s="477">
        <f>IF(N560="základní",J560,0)</f>
        <v>0</v>
      </c>
      <c r="BF560" s="477">
        <f>IF(N560="snížená",J560,0)</f>
        <v>0</v>
      </c>
      <c r="BG560" s="477">
        <f>IF(N560="zákl. přenesená",J560,0)</f>
        <v>0</v>
      </c>
      <c r="BH560" s="477">
        <f>IF(N560="sníž. přenesená",J560,0)</f>
        <v>0</v>
      </c>
      <c r="BI560" s="477">
        <f>IF(N560="nulová",J560,0)</f>
        <v>0</v>
      </c>
      <c r="BJ560" s="378" t="s">
        <v>88</v>
      </c>
      <c r="BK560" s="477">
        <f>ROUND(I560*H560,2)</f>
        <v>0</v>
      </c>
      <c r="BL560" s="378" t="s">
        <v>267</v>
      </c>
      <c r="BM560" s="476" t="s">
        <v>1015</v>
      </c>
    </row>
    <row r="561" spans="1:65" s="391" customFormat="1">
      <c r="A561" s="387"/>
      <c r="B561" s="388"/>
      <c r="C561" s="387"/>
      <c r="D561" s="478" t="s">
        <v>174</v>
      </c>
      <c r="E561" s="387"/>
      <c r="F561" s="479" t="s">
        <v>1016</v>
      </c>
      <c r="G561" s="387"/>
      <c r="H561" s="387"/>
      <c r="I561" s="480"/>
      <c r="J561" s="387"/>
      <c r="K561" s="387"/>
      <c r="L561" s="388"/>
      <c r="M561" s="481"/>
      <c r="O561" s="387"/>
      <c r="P561" s="387"/>
      <c r="Q561" s="387"/>
      <c r="R561" s="387"/>
      <c r="S561" s="387"/>
      <c r="T561" s="482"/>
      <c r="U561" s="387"/>
      <c r="V561" s="387"/>
      <c r="W561" s="387"/>
      <c r="X561" s="387"/>
      <c r="Y561" s="387"/>
      <c r="Z561" s="387"/>
      <c r="AA561" s="387"/>
      <c r="AB561" s="387"/>
      <c r="AC561" s="387"/>
      <c r="AD561" s="387"/>
      <c r="AE561" s="387"/>
      <c r="AT561" s="378" t="s">
        <v>174</v>
      </c>
      <c r="AU561" s="378" t="s">
        <v>90</v>
      </c>
    </row>
    <row r="562" spans="1:65" s="391" customFormat="1" ht="16.5" customHeight="1">
      <c r="A562" s="387"/>
      <c r="B562" s="388"/>
      <c r="C562" s="492" t="s">
        <v>1034</v>
      </c>
      <c r="D562" s="492" t="s">
        <v>319</v>
      </c>
      <c r="E562" s="493" t="s">
        <v>1018</v>
      </c>
      <c r="F562" s="494" t="s">
        <v>1019</v>
      </c>
      <c r="G562" s="495" t="s">
        <v>232</v>
      </c>
      <c r="H562" s="496">
        <v>1</v>
      </c>
      <c r="I562" s="497"/>
      <c r="J562" s="498">
        <f>ROUND(I562*H562,2)</f>
        <v>0</v>
      </c>
      <c r="K562" s="494" t="s">
        <v>79</v>
      </c>
      <c r="L562" s="499"/>
      <c r="M562" s="500" t="s">
        <v>79</v>
      </c>
      <c r="N562" s="501" t="s">
        <v>51</v>
      </c>
      <c r="O562" s="387"/>
      <c r="P562" s="474">
        <f>O562*H562</f>
        <v>0</v>
      </c>
      <c r="Q562" s="474">
        <v>3.2000000000000003E-4</v>
      </c>
      <c r="R562" s="474">
        <f>Q562*H562</f>
        <v>3.2000000000000003E-4</v>
      </c>
      <c r="S562" s="474">
        <v>0</v>
      </c>
      <c r="T562" s="475">
        <f>S562*H562</f>
        <v>0</v>
      </c>
      <c r="U562" s="387"/>
      <c r="V562" s="387"/>
      <c r="W562" s="387"/>
      <c r="X562" s="387"/>
      <c r="Y562" s="387"/>
      <c r="Z562" s="387"/>
      <c r="AA562" s="387"/>
      <c r="AB562" s="387"/>
      <c r="AC562" s="387"/>
      <c r="AD562" s="387"/>
      <c r="AE562" s="387"/>
      <c r="AR562" s="476" t="s">
        <v>372</v>
      </c>
      <c r="AT562" s="476" t="s">
        <v>319</v>
      </c>
      <c r="AU562" s="476" t="s">
        <v>90</v>
      </c>
      <c r="AY562" s="378" t="s">
        <v>165</v>
      </c>
      <c r="BE562" s="477">
        <f>IF(N562="základní",J562,0)</f>
        <v>0</v>
      </c>
      <c r="BF562" s="477">
        <f>IF(N562="snížená",J562,0)</f>
        <v>0</v>
      </c>
      <c r="BG562" s="477">
        <f>IF(N562="zákl. přenesená",J562,0)</f>
        <v>0</v>
      </c>
      <c r="BH562" s="477">
        <f>IF(N562="sníž. přenesená",J562,0)</f>
        <v>0</v>
      </c>
      <c r="BI562" s="477">
        <f>IF(N562="nulová",J562,0)</f>
        <v>0</v>
      </c>
      <c r="BJ562" s="378" t="s">
        <v>88</v>
      </c>
      <c r="BK562" s="477">
        <f>ROUND(I562*H562,2)</f>
        <v>0</v>
      </c>
      <c r="BL562" s="378" t="s">
        <v>267</v>
      </c>
      <c r="BM562" s="476" t="s">
        <v>1020</v>
      </c>
    </row>
    <row r="563" spans="1:65" s="483" customFormat="1">
      <c r="B563" s="484"/>
      <c r="D563" s="485" t="s">
        <v>176</v>
      </c>
      <c r="E563" s="486" t="s">
        <v>79</v>
      </c>
      <c r="F563" s="487" t="s">
        <v>861</v>
      </c>
      <c r="H563" s="488">
        <v>1</v>
      </c>
      <c r="I563" s="489"/>
      <c r="L563" s="484"/>
      <c r="M563" s="490"/>
      <c r="T563" s="491"/>
      <c r="AT563" s="486" t="s">
        <v>176</v>
      </c>
      <c r="AU563" s="486" t="s">
        <v>90</v>
      </c>
      <c r="AV563" s="483" t="s">
        <v>90</v>
      </c>
      <c r="AW563" s="483" t="s">
        <v>39</v>
      </c>
      <c r="AX563" s="483" t="s">
        <v>81</v>
      </c>
      <c r="AY563" s="486" t="s">
        <v>165</v>
      </c>
    </row>
    <row r="564" spans="1:65" s="391" customFormat="1" ht="16.5" customHeight="1">
      <c r="A564" s="387"/>
      <c r="B564" s="388"/>
      <c r="C564" s="492" t="s">
        <v>1038</v>
      </c>
      <c r="D564" s="492" t="s">
        <v>319</v>
      </c>
      <c r="E564" s="493" t="s">
        <v>1022</v>
      </c>
      <c r="F564" s="494" t="s">
        <v>1023</v>
      </c>
      <c r="G564" s="495" t="s">
        <v>232</v>
      </c>
      <c r="H564" s="496">
        <v>1</v>
      </c>
      <c r="I564" s="497"/>
      <c r="J564" s="498">
        <f>ROUND(I564*H564,2)</f>
        <v>0</v>
      </c>
      <c r="K564" s="494" t="s">
        <v>79</v>
      </c>
      <c r="L564" s="499"/>
      <c r="M564" s="500" t="s">
        <v>79</v>
      </c>
      <c r="N564" s="501" t="s">
        <v>51</v>
      </c>
      <c r="O564" s="387"/>
      <c r="P564" s="474">
        <f>O564*H564</f>
        <v>0</v>
      </c>
      <c r="Q564" s="474">
        <v>3.1E-4</v>
      </c>
      <c r="R564" s="474">
        <f>Q564*H564</f>
        <v>3.1E-4</v>
      </c>
      <c r="S564" s="474">
        <v>0</v>
      </c>
      <c r="T564" s="475">
        <f>S564*H564</f>
        <v>0</v>
      </c>
      <c r="U564" s="387"/>
      <c r="V564" s="387"/>
      <c r="W564" s="387"/>
      <c r="X564" s="387"/>
      <c r="Y564" s="387"/>
      <c r="Z564" s="387"/>
      <c r="AA564" s="387"/>
      <c r="AB564" s="387"/>
      <c r="AC564" s="387"/>
      <c r="AD564" s="387"/>
      <c r="AE564" s="387"/>
      <c r="AR564" s="476" t="s">
        <v>372</v>
      </c>
      <c r="AT564" s="476" t="s">
        <v>319</v>
      </c>
      <c r="AU564" s="476" t="s">
        <v>90</v>
      </c>
      <c r="AY564" s="378" t="s">
        <v>165</v>
      </c>
      <c r="BE564" s="477">
        <f>IF(N564="základní",J564,0)</f>
        <v>0</v>
      </c>
      <c r="BF564" s="477">
        <f>IF(N564="snížená",J564,0)</f>
        <v>0</v>
      </c>
      <c r="BG564" s="477">
        <f>IF(N564="zákl. přenesená",J564,0)</f>
        <v>0</v>
      </c>
      <c r="BH564" s="477">
        <f>IF(N564="sníž. přenesená",J564,0)</f>
        <v>0</v>
      </c>
      <c r="BI564" s="477">
        <f>IF(N564="nulová",J564,0)</f>
        <v>0</v>
      </c>
      <c r="BJ564" s="378" t="s">
        <v>88</v>
      </c>
      <c r="BK564" s="477">
        <f>ROUND(I564*H564,2)</f>
        <v>0</v>
      </c>
      <c r="BL564" s="378" t="s">
        <v>267</v>
      </c>
      <c r="BM564" s="476" t="s">
        <v>1024</v>
      </c>
    </row>
    <row r="565" spans="1:65" s="483" customFormat="1">
      <c r="B565" s="484"/>
      <c r="D565" s="485" t="s">
        <v>176</v>
      </c>
      <c r="E565" s="486" t="s">
        <v>79</v>
      </c>
      <c r="F565" s="487" t="s">
        <v>861</v>
      </c>
      <c r="H565" s="488">
        <v>1</v>
      </c>
      <c r="I565" s="489"/>
      <c r="L565" s="484"/>
      <c r="M565" s="490"/>
      <c r="T565" s="491"/>
      <c r="AT565" s="486" t="s">
        <v>176</v>
      </c>
      <c r="AU565" s="486" t="s">
        <v>90</v>
      </c>
      <c r="AV565" s="483" t="s">
        <v>90</v>
      </c>
      <c r="AW565" s="483" t="s">
        <v>39</v>
      </c>
      <c r="AX565" s="483" t="s">
        <v>81</v>
      </c>
      <c r="AY565" s="486" t="s">
        <v>165</v>
      </c>
    </row>
    <row r="566" spans="1:65" s="391" customFormat="1" ht="37.9" customHeight="1">
      <c r="A566" s="387"/>
      <c r="B566" s="388"/>
      <c r="C566" s="465" t="s">
        <v>1043</v>
      </c>
      <c r="D566" s="465" t="s">
        <v>167</v>
      </c>
      <c r="E566" s="466" t="s">
        <v>1026</v>
      </c>
      <c r="F566" s="467" t="s">
        <v>1027</v>
      </c>
      <c r="G566" s="468" t="s">
        <v>232</v>
      </c>
      <c r="H566" s="469">
        <v>1</v>
      </c>
      <c r="I566" s="470"/>
      <c r="J566" s="471">
        <f>ROUND(I566*H566,2)</f>
        <v>0</v>
      </c>
      <c r="K566" s="467" t="s">
        <v>171</v>
      </c>
      <c r="L566" s="388"/>
      <c r="M566" s="472" t="s">
        <v>79</v>
      </c>
      <c r="N566" s="473" t="s">
        <v>51</v>
      </c>
      <c r="O566" s="387"/>
      <c r="P566" s="474">
        <f>O566*H566</f>
        <v>0</v>
      </c>
      <c r="Q566" s="474">
        <v>0</v>
      </c>
      <c r="R566" s="474">
        <f>Q566*H566</f>
        <v>0</v>
      </c>
      <c r="S566" s="474">
        <v>0</v>
      </c>
      <c r="T566" s="475">
        <f>S566*H566</f>
        <v>0</v>
      </c>
      <c r="U566" s="387"/>
      <c r="V566" s="387"/>
      <c r="W566" s="387"/>
      <c r="X566" s="387"/>
      <c r="Y566" s="387"/>
      <c r="Z566" s="387"/>
      <c r="AA566" s="387"/>
      <c r="AB566" s="387"/>
      <c r="AC566" s="387"/>
      <c r="AD566" s="387"/>
      <c r="AE566" s="387"/>
      <c r="AR566" s="476" t="s">
        <v>267</v>
      </c>
      <c r="AT566" s="476" t="s">
        <v>167</v>
      </c>
      <c r="AU566" s="476" t="s">
        <v>90</v>
      </c>
      <c r="AY566" s="378" t="s">
        <v>165</v>
      </c>
      <c r="BE566" s="477">
        <f>IF(N566="základní",J566,0)</f>
        <v>0</v>
      </c>
      <c r="BF566" s="477">
        <f>IF(N566="snížená",J566,0)</f>
        <v>0</v>
      </c>
      <c r="BG566" s="477">
        <f>IF(N566="zákl. přenesená",J566,0)</f>
        <v>0</v>
      </c>
      <c r="BH566" s="477">
        <f>IF(N566="sníž. přenesená",J566,0)</f>
        <v>0</v>
      </c>
      <c r="BI566" s="477">
        <f>IF(N566="nulová",J566,0)</f>
        <v>0</v>
      </c>
      <c r="BJ566" s="378" t="s">
        <v>88</v>
      </c>
      <c r="BK566" s="477">
        <f>ROUND(I566*H566,2)</f>
        <v>0</v>
      </c>
      <c r="BL566" s="378" t="s">
        <v>267</v>
      </c>
      <c r="BM566" s="476" t="s">
        <v>1028</v>
      </c>
    </row>
    <row r="567" spans="1:65" s="391" customFormat="1">
      <c r="A567" s="387"/>
      <c r="B567" s="388"/>
      <c r="C567" s="387"/>
      <c r="D567" s="478" t="s">
        <v>174</v>
      </c>
      <c r="E567" s="387"/>
      <c r="F567" s="479" t="s">
        <v>1029</v>
      </c>
      <c r="G567" s="387"/>
      <c r="H567" s="387"/>
      <c r="I567" s="480"/>
      <c r="J567" s="387"/>
      <c r="K567" s="387"/>
      <c r="L567" s="388"/>
      <c r="M567" s="481"/>
      <c r="O567" s="387"/>
      <c r="P567" s="387"/>
      <c r="Q567" s="387"/>
      <c r="R567" s="387"/>
      <c r="S567" s="387"/>
      <c r="T567" s="482"/>
      <c r="U567" s="387"/>
      <c r="V567" s="387"/>
      <c r="W567" s="387"/>
      <c r="X567" s="387"/>
      <c r="Y567" s="387"/>
      <c r="Z567" s="387"/>
      <c r="AA567" s="387"/>
      <c r="AB567" s="387"/>
      <c r="AC567" s="387"/>
      <c r="AD567" s="387"/>
      <c r="AE567" s="387"/>
      <c r="AT567" s="378" t="s">
        <v>174</v>
      </c>
      <c r="AU567" s="378" t="s">
        <v>90</v>
      </c>
    </row>
    <row r="568" spans="1:65" s="391" customFormat="1" ht="24.2" customHeight="1">
      <c r="A568" s="387"/>
      <c r="B568" s="388"/>
      <c r="C568" s="492" t="s">
        <v>1048</v>
      </c>
      <c r="D568" s="492" t="s">
        <v>319</v>
      </c>
      <c r="E568" s="493" t="s">
        <v>1031</v>
      </c>
      <c r="F568" s="494" t="s">
        <v>1032</v>
      </c>
      <c r="G568" s="495" t="s">
        <v>232</v>
      </c>
      <c r="H568" s="496">
        <v>1</v>
      </c>
      <c r="I568" s="497"/>
      <c r="J568" s="498">
        <f>ROUND(I568*H568,2)</f>
        <v>0</v>
      </c>
      <c r="K568" s="494" t="s">
        <v>79</v>
      </c>
      <c r="L568" s="499"/>
      <c r="M568" s="500" t="s">
        <v>79</v>
      </c>
      <c r="N568" s="501" t="s">
        <v>51</v>
      </c>
      <c r="O568" s="387"/>
      <c r="P568" s="474">
        <f>O568*H568</f>
        <v>0</v>
      </c>
      <c r="Q568" s="474">
        <v>6.0000000000000002E-5</v>
      </c>
      <c r="R568" s="474">
        <f>Q568*H568</f>
        <v>6.0000000000000002E-5</v>
      </c>
      <c r="S568" s="474">
        <v>0</v>
      </c>
      <c r="T568" s="475">
        <f>S568*H568</f>
        <v>0</v>
      </c>
      <c r="U568" s="387"/>
      <c r="V568" s="387"/>
      <c r="W568" s="387"/>
      <c r="X568" s="387"/>
      <c r="Y568" s="387"/>
      <c r="Z568" s="387"/>
      <c r="AA568" s="387"/>
      <c r="AB568" s="387"/>
      <c r="AC568" s="387"/>
      <c r="AD568" s="387"/>
      <c r="AE568" s="387"/>
      <c r="AR568" s="476" t="s">
        <v>372</v>
      </c>
      <c r="AT568" s="476" t="s">
        <v>319</v>
      </c>
      <c r="AU568" s="476" t="s">
        <v>90</v>
      </c>
      <c r="AY568" s="378" t="s">
        <v>165</v>
      </c>
      <c r="BE568" s="477">
        <f>IF(N568="základní",J568,0)</f>
        <v>0</v>
      </c>
      <c r="BF568" s="477">
        <f>IF(N568="snížená",J568,0)</f>
        <v>0</v>
      </c>
      <c r="BG568" s="477">
        <f>IF(N568="zákl. přenesená",J568,0)</f>
        <v>0</v>
      </c>
      <c r="BH568" s="477">
        <f>IF(N568="sníž. přenesená",J568,0)</f>
        <v>0</v>
      </c>
      <c r="BI568" s="477">
        <f>IF(N568="nulová",J568,0)</f>
        <v>0</v>
      </c>
      <c r="BJ568" s="378" t="s">
        <v>88</v>
      </c>
      <c r="BK568" s="477">
        <f>ROUND(I568*H568,2)</f>
        <v>0</v>
      </c>
      <c r="BL568" s="378" t="s">
        <v>267</v>
      </c>
      <c r="BM568" s="476" t="s">
        <v>1033</v>
      </c>
    </row>
    <row r="569" spans="1:65" s="483" customFormat="1">
      <c r="B569" s="484"/>
      <c r="D569" s="485" t="s">
        <v>176</v>
      </c>
      <c r="E569" s="486" t="s">
        <v>79</v>
      </c>
      <c r="F569" s="487" t="s">
        <v>861</v>
      </c>
      <c r="H569" s="488">
        <v>1</v>
      </c>
      <c r="I569" s="489"/>
      <c r="L569" s="484"/>
      <c r="M569" s="490"/>
      <c r="T569" s="491"/>
      <c r="AT569" s="486" t="s">
        <v>176</v>
      </c>
      <c r="AU569" s="486" t="s">
        <v>90</v>
      </c>
      <c r="AV569" s="483" t="s">
        <v>90</v>
      </c>
      <c r="AW569" s="483" t="s">
        <v>39</v>
      </c>
      <c r="AX569" s="483" t="s">
        <v>81</v>
      </c>
      <c r="AY569" s="486" t="s">
        <v>165</v>
      </c>
    </row>
    <row r="570" spans="1:65" s="391" customFormat="1" ht="16.5" customHeight="1">
      <c r="A570" s="387"/>
      <c r="B570" s="388"/>
      <c r="C570" s="492" t="s">
        <v>1052</v>
      </c>
      <c r="D570" s="492" t="s">
        <v>319</v>
      </c>
      <c r="E570" s="493" t="s">
        <v>1035</v>
      </c>
      <c r="F570" s="494" t="s">
        <v>1036</v>
      </c>
      <c r="G570" s="495" t="s">
        <v>232</v>
      </c>
      <c r="H570" s="496">
        <v>5</v>
      </c>
      <c r="I570" s="497"/>
      <c r="J570" s="498">
        <f>ROUND(I570*H570,2)</f>
        <v>0</v>
      </c>
      <c r="K570" s="494" t="s">
        <v>79</v>
      </c>
      <c r="L570" s="499"/>
      <c r="M570" s="500" t="s">
        <v>79</v>
      </c>
      <c r="N570" s="501" t="s">
        <v>51</v>
      </c>
      <c r="O570" s="387"/>
      <c r="P570" s="474">
        <f>O570*H570</f>
        <v>0</v>
      </c>
      <c r="Q570" s="474">
        <v>1.0000000000000001E-5</v>
      </c>
      <c r="R570" s="474">
        <f>Q570*H570</f>
        <v>5.0000000000000002E-5</v>
      </c>
      <c r="S570" s="474">
        <v>0</v>
      </c>
      <c r="T570" s="475">
        <f>S570*H570</f>
        <v>0</v>
      </c>
      <c r="U570" s="387"/>
      <c r="V570" s="387"/>
      <c r="W570" s="387"/>
      <c r="X570" s="387"/>
      <c r="Y570" s="387"/>
      <c r="Z570" s="387"/>
      <c r="AA570" s="387"/>
      <c r="AB570" s="387"/>
      <c r="AC570" s="387"/>
      <c r="AD570" s="387"/>
      <c r="AE570" s="387"/>
      <c r="AR570" s="476" t="s">
        <v>372</v>
      </c>
      <c r="AT570" s="476" t="s">
        <v>319</v>
      </c>
      <c r="AU570" s="476" t="s">
        <v>90</v>
      </c>
      <c r="AY570" s="378" t="s">
        <v>165</v>
      </c>
      <c r="BE570" s="477">
        <f>IF(N570="základní",J570,0)</f>
        <v>0</v>
      </c>
      <c r="BF570" s="477">
        <f>IF(N570="snížená",J570,0)</f>
        <v>0</v>
      </c>
      <c r="BG570" s="477">
        <f>IF(N570="zákl. přenesená",J570,0)</f>
        <v>0</v>
      </c>
      <c r="BH570" s="477">
        <f>IF(N570="sníž. přenesená",J570,0)</f>
        <v>0</v>
      </c>
      <c r="BI570" s="477">
        <f>IF(N570="nulová",J570,0)</f>
        <v>0</v>
      </c>
      <c r="BJ570" s="378" t="s">
        <v>88</v>
      </c>
      <c r="BK570" s="477">
        <f>ROUND(I570*H570,2)</f>
        <v>0</v>
      </c>
      <c r="BL570" s="378" t="s">
        <v>267</v>
      </c>
      <c r="BM570" s="476" t="s">
        <v>1037</v>
      </c>
    </row>
    <row r="571" spans="1:65" s="483" customFormat="1">
      <c r="B571" s="484"/>
      <c r="D571" s="485" t="s">
        <v>176</v>
      </c>
      <c r="E571" s="486" t="s">
        <v>79</v>
      </c>
      <c r="F571" s="487" t="s">
        <v>921</v>
      </c>
      <c r="H571" s="488">
        <v>5</v>
      </c>
      <c r="I571" s="489"/>
      <c r="L571" s="484"/>
      <c r="M571" s="490"/>
      <c r="T571" s="491"/>
      <c r="AT571" s="486" t="s">
        <v>176</v>
      </c>
      <c r="AU571" s="486" t="s">
        <v>90</v>
      </c>
      <c r="AV571" s="483" t="s">
        <v>90</v>
      </c>
      <c r="AW571" s="483" t="s">
        <v>39</v>
      </c>
      <c r="AX571" s="483" t="s">
        <v>81</v>
      </c>
      <c r="AY571" s="486" t="s">
        <v>165</v>
      </c>
    </row>
    <row r="572" spans="1:65" s="391" customFormat="1" ht="37.9" customHeight="1">
      <c r="A572" s="387"/>
      <c r="B572" s="388"/>
      <c r="C572" s="465" t="s">
        <v>1057</v>
      </c>
      <c r="D572" s="465" t="s">
        <v>167</v>
      </c>
      <c r="E572" s="466" t="s">
        <v>1039</v>
      </c>
      <c r="F572" s="467" t="s">
        <v>1040</v>
      </c>
      <c r="G572" s="468" t="s">
        <v>232</v>
      </c>
      <c r="H572" s="469">
        <v>7</v>
      </c>
      <c r="I572" s="470"/>
      <c r="J572" s="471">
        <f>ROUND(I572*H572,2)</f>
        <v>0</v>
      </c>
      <c r="K572" s="467" t="s">
        <v>171</v>
      </c>
      <c r="L572" s="388"/>
      <c r="M572" s="472" t="s">
        <v>79</v>
      </c>
      <c r="N572" s="473" t="s">
        <v>51</v>
      </c>
      <c r="O572" s="387"/>
      <c r="P572" s="474">
        <f>O572*H572</f>
        <v>0</v>
      </c>
      <c r="Q572" s="474">
        <v>0</v>
      </c>
      <c r="R572" s="474">
        <f>Q572*H572</f>
        <v>0</v>
      </c>
      <c r="S572" s="474">
        <v>0</v>
      </c>
      <c r="T572" s="475">
        <f>S572*H572</f>
        <v>0</v>
      </c>
      <c r="U572" s="387"/>
      <c r="V572" s="387"/>
      <c r="W572" s="387"/>
      <c r="X572" s="387"/>
      <c r="Y572" s="387"/>
      <c r="Z572" s="387"/>
      <c r="AA572" s="387"/>
      <c r="AB572" s="387"/>
      <c r="AC572" s="387"/>
      <c r="AD572" s="387"/>
      <c r="AE572" s="387"/>
      <c r="AR572" s="476" t="s">
        <v>267</v>
      </c>
      <c r="AT572" s="476" t="s">
        <v>167</v>
      </c>
      <c r="AU572" s="476" t="s">
        <v>90</v>
      </c>
      <c r="AY572" s="378" t="s">
        <v>165</v>
      </c>
      <c r="BE572" s="477">
        <f>IF(N572="základní",J572,0)</f>
        <v>0</v>
      </c>
      <c r="BF572" s="477">
        <f>IF(N572="snížená",J572,0)</f>
        <v>0</v>
      </c>
      <c r="BG572" s="477">
        <f>IF(N572="zákl. přenesená",J572,0)</f>
        <v>0</v>
      </c>
      <c r="BH572" s="477">
        <f>IF(N572="sníž. přenesená",J572,0)</f>
        <v>0</v>
      </c>
      <c r="BI572" s="477">
        <f>IF(N572="nulová",J572,0)</f>
        <v>0</v>
      </c>
      <c r="BJ572" s="378" t="s">
        <v>88</v>
      </c>
      <c r="BK572" s="477">
        <f>ROUND(I572*H572,2)</f>
        <v>0</v>
      </c>
      <c r="BL572" s="378" t="s">
        <v>267</v>
      </c>
      <c r="BM572" s="476" t="s">
        <v>1041</v>
      </c>
    </row>
    <row r="573" spans="1:65" s="391" customFormat="1">
      <c r="A573" s="387"/>
      <c r="B573" s="388"/>
      <c r="C573" s="387"/>
      <c r="D573" s="478" t="s">
        <v>174</v>
      </c>
      <c r="E573" s="387"/>
      <c r="F573" s="479" t="s">
        <v>1042</v>
      </c>
      <c r="G573" s="387"/>
      <c r="H573" s="387"/>
      <c r="I573" s="480"/>
      <c r="J573" s="387"/>
      <c r="K573" s="387"/>
      <c r="L573" s="388"/>
      <c r="M573" s="481"/>
      <c r="O573" s="387"/>
      <c r="P573" s="387"/>
      <c r="Q573" s="387"/>
      <c r="R573" s="387"/>
      <c r="S573" s="387"/>
      <c r="T573" s="482"/>
      <c r="U573" s="387"/>
      <c r="V573" s="387"/>
      <c r="W573" s="387"/>
      <c r="X573" s="387"/>
      <c r="Y573" s="387"/>
      <c r="Z573" s="387"/>
      <c r="AA573" s="387"/>
      <c r="AB573" s="387"/>
      <c r="AC573" s="387"/>
      <c r="AD573" s="387"/>
      <c r="AE573" s="387"/>
      <c r="AT573" s="378" t="s">
        <v>174</v>
      </c>
      <c r="AU573" s="378" t="s">
        <v>90</v>
      </c>
    </row>
    <row r="574" spans="1:65" s="391" customFormat="1" ht="24.2" customHeight="1">
      <c r="A574" s="387"/>
      <c r="B574" s="388"/>
      <c r="C574" s="492" t="s">
        <v>1060</v>
      </c>
      <c r="D574" s="492" t="s">
        <v>319</v>
      </c>
      <c r="E574" s="493" t="s">
        <v>1044</v>
      </c>
      <c r="F574" s="494" t="s">
        <v>1045</v>
      </c>
      <c r="G574" s="495" t="s">
        <v>232</v>
      </c>
      <c r="H574" s="496">
        <v>6</v>
      </c>
      <c r="I574" s="497"/>
      <c r="J574" s="498">
        <f>ROUND(I574*H574,2)</f>
        <v>0</v>
      </c>
      <c r="K574" s="494" t="s">
        <v>79</v>
      </c>
      <c r="L574" s="499"/>
      <c r="M574" s="500" t="s">
        <v>79</v>
      </c>
      <c r="N574" s="501" t="s">
        <v>51</v>
      </c>
      <c r="O574" s="387"/>
      <c r="P574" s="474">
        <f>O574*H574</f>
        <v>0</v>
      </c>
      <c r="Q574" s="474">
        <v>1.3999999999999999E-4</v>
      </c>
      <c r="R574" s="474">
        <f>Q574*H574</f>
        <v>8.3999999999999993E-4</v>
      </c>
      <c r="S574" s="474">
        <v>0</v>
      </c>
      <c r="T574" s="475">
        <f>S574*H574</f>
        <v>0</v>
      </c>
      <c r="U574" s="387"/>
      <c r="V574" s="387"/>
      <c r="W574" s="387"/>
      <c r="X574" s="387"/>
      <c r="Y574" s="387"/>
      <c r="Z574" s="387"/>
      <c r="AA574" s="387"/>
      <c r="AB574" s="387"/>
      <c r="AC574" s="387"/>
      <c r="AD574" s="387"/>
      <c r="AE574" s="387"/>
      <c r="AR574" s="476" t="s">
        <v>372</v>
      </c>
      <c r="AT574" s="476" t="s">
        <v>319</v>
      </c>
      <c r="AU574" s="476" t="s">
        <v>90</v>
      </c>
      <c r="AY574" s="378" t="s">
        <v>165</v>
      </c>
      <c r="BE574" s="477">
        <f>IF(N574="základní",J574,0)</f>
        <v>0</v>
      </c>
      <c r="BF574" s="477">
        <f>IF(N574="snížená",J574,0)</f>
        <v>0</v>
      </c>
      <c r="BG574" s="477">
        <f>IF(N574="zákl. přenesená",J574,0)</f>
        <v>0</v>
      </c>
      <c r="BH574" s="477">
        <f>IF(N574="sníž. přenesená",J574,0)</f>
        <v>0</v>
      </c>
      <c r="BI574" s="477">
        <f>IF(N574="nulová",J574,0)</f>
        <v>0</v>
      </c>
      <c r="BJ574" s="378" t="s">
        <v>88</v>
      </c>
      <c r="BK574" s="477">
        <f>ROUND(I574*H574,2)</f>
        <v>0</v>
      </c>
      <c r="BL574" s="378" t="s">
        <v>267</v>
      </c>
      <c r="BM574" s="476" t="s">
        <v>1046</v>
      </c>
    </row>
    <row r="575" spans="1:65" s="483" customFormat="1">
      <c r="B575" s="484"/>
      <c r="D575" s="485" t="s">
        <v>176</v>
      </c>
      <c r="E575" s="486" t="s">
        <v>79</v>
      </c>
      <c r="F575" s="487" t="s">
        <v>1047</v>
      </c>
      <c r="H575" s="488">
        <v>6</v>
      </c>
      <c r="I575" s="489"/>
      <c r="L575" s="484"/>
      <c r="M575" s="490"/>
      <c r="T575" s="491"/>
      <c r="AT575" s="486" t="s">
        <v>176</v>
      </c>
      <c r="AU575" s="486" t="s">
        <v>90</v>
      </c>
      <c r="AV575" s="483" t="s">
        <v>90</v>
      </c>
      <c r="AW575" s="483" t="s">
        <v>39</v>
      </c>
      <c r="AX575" s="483" t="s">
        <v>81</v>
      </c>
      <c r="AY575" s="486" t="s">
        <v>165</v>
      </c>
    </row>
    <row r="576" spans="1:65" s="391" customFormat="1" ht="24.2" customHeight="1">
      <c r="A576" s="387"/>
      <c r="B576" s="388"/>
      <c r="C576" s="492" t="s">
        <v>1065</v>
      </c>
      <c r="D576" s="492" t="s">
        <v>319</v>
      </c>
      <c r="E576" s="493" t="s">
        <v>1049</v>
      </c>
      <c r="F576" s="494" t="s">
        <v>1050</v>
      </c>
      <c r="G576" s="495" t="s">
        <v>232</v>
      </c>
      <c r="H576" s="496">
        <v>1</v>
      </c>
      <c r="I576" s="497"/>
      <c r="J576" s="498">
        <f>ROUND(I576*H576,2)</f>
        <v>0</v>
      </c>
      <c r="K576" s="494" t="s">
        <v>79</v>
      </c>
      <c r="L576" s="499"/>
      <c r="M576" s="500" t="s">
        <v>79</v>
      </c>
      <c r="N576" s="501" t="s">
        <v>51</v>
      </c>
      <c r="O576" s="387"/>
      <c r="P576" s="474">
        <f>O576*H576</f>
        <v>0</v>
      </c>
      <c r="Q576" s="474">
        <v>1.2999999999999999E-4</v>
      </c>
      <c r="R576" s="474">
        <f>Q576*H576</f>
        <v>1.2999999999999999E-4</v>
      </c>
      <c r="S576" s="474">
        <v>0</v>
      </c>
      <c r="T576" s="475">
        <f>S576*H576</f>
        <v>0</v>
      </c>
      <c r="U576" s="387"/>
      <c r="V576" s="387"/>
      <c r="W576" s="387"/>
      <c r="X576" s="387"/>
      <c r="Y576" s="387"/>
      <c r="Z576" s="387"/>
      <c r="AA576" s="387"/>
      <c r="AB576" s="387"/>
      <c r="AC576" s="387"/>
      <c r="AD576" s="387"/>
      <c r="AE576" s="387"/>
      <c r="AR576" s="476" t="s">
        <v>372</v>
      </c>
      <c r="AT576" s="476" t="s">
        <v>319</v>
      </c>
      <c r="AU576" s="476" t="s">
        <v>90</v>
      </c>
      <c r="AY576" s="378" t="s">
        <v>165</v>
      </c>
      <c r="BE576" s="477">
        <f>IF(N576="základní",J576,0)</f>
        <v>0</v>
      </c>
      <c r="BF576" s="477">
        <f>IF(N576="snížená",J576,0)</f>
        <v>0</v>
      </c>
      <c r="BG576" s="477">
        <f>IF(N576="zákl. přenesená",J576,0)</f>
        <v>0</v>
      </c>
      <c r="BH576" s="477">
        <f>IF(N576="sníž. přenesená",J576,0)</f>
        <v>0</v>
      </c>
      <c r="BI576" s="477">
        <f>IF(N576="nulová",J576,0)</f>
        <v>0</v>
      </c>
      <c r="BJ576" s="378" t="s">
        <v>88</v>
      </c>
      <c r="BK576" s="477">
        <f>ROUND(I576*H576,2)</f>
        <v>0</v>
      </c>
      <c r="BL576" s="378" t="s">
        <v>267</v>
      </c>
      <c r="BM576" s="476" t="s">
        <v>1051</v>
      </c>
    </row>
    <row r="577" spans="1:65" s="483" customFormat="1">
      <c r="B577" s="484"/>
      <c r="D577" s="485" t="s">
        <v>176</v>
      </c>
      <c r="E577" s="486" t="s">
        <v>79</v>
      </c>
      <c r="F577" s="487" t="s">
        <v>861</v>
      </c>
      <c r="H577" s="488">
        <v>1</v>
      </c>
      <c r="I577" s="489"/>
      <c r="L577" s="484"/>
      <c r="M577" s="490"/>
      <c r="T577" s="491"/>
      <c r="AT577" s="486" t="s">
        <v>176</v>
      </c>
      <c r="AU577" s="486" t="s">
        <v>90</v>
      </c>
      <c r="AV577" s="483" t="s">
        <v>90</v>
      </c>
      <c r="AW577" s="483" t="s">
        <v>39</v>
      </c>
      <c r="AX577" s="483" t="s">
        <v>81</v>
      </c>
      <c r="AY577" s="486" t="s">
        <v>165</v>
      </c>
    </row>
    <row r="578" spans="1:65" s="391" customFormat="1" ht="33" customHeight="1">
      <c r="A578" s="387"/>
      <c r="B578" s="388"/>
      <c r="C578" s="465" t="s">
        <v>1070</v>
      </c>
      <c r="D578" s="465" t="s">
        <v>167</v>
      </c>
      <c r="E578" s="466" t="s">
        <v>1053</v>
      </c>
      <c r="F578" s="467" t="s">
        <v>1054</v>
      </c>
      <c r="G578" s="468" t="s">
        <v>232</v>
      </c>
      <c r="H578" s="469">
        <v>1</v>
      </c>
      <c r="I578" s="470"/>
      <c r="J578" s="471">
        <f>ROUND(I578*H578,2)</f>
        <v>0</v>
      </c>
      <c r="K578" s="467" t="s">
        <v>171</v>
      </c>
      <c r="L578" s="388"/>
      <c r="M578" s="472" t="s">
        <v>79</v>
      </c>
      <c r="N578" s="473" t="s">
        <v>51</v>
      </c>
      <c r="O578" s="387"/>
      <c r="P578" s="474">
        <f>O578*H578</f>
        <v>0</v>
      </c>
      <c r="Q578" s="474">
        <v>0</v>
      </c>
      <c r="R578" s="474">
        <f>Q578*H578</f>
        <v>0</v>
      </c>
      <c r="S578" s="474">
        <v>0</v>
      </c>
      <c r="T578" s="475">
        <f>S578*H578</f>
        <v>0</v>
      </c>
      <c r="U578" s="387"/>
      <c r="V578" s="387"/>
      <c r="W578" s="387"/>
      <c r="X578" s="387"/>
      <c r="Y578" s="387"/>
      <c r="Z578" s="387"/>
      <c r="AA578" s="387"/>
      <c r="AB578" s="387"/>
      <c r="AC578" s="387"/>
      <c r="AD578" s="387"/>
      <c r="AE578" s="387"/>
      <c r="AR578" s="476" t="s">
        <v>267</v>
      </c>
      <c r="AT578" s="476" t="s">
        <v>167</v>
      </c>
      <c r="AU578" s="476" t="s">
        <v>90</v>
      </c>
      <c r="AY578" s="378" t="s">
        <v>165</v>
      </c>
      <c r="BE578" s="477">
        <f>IF(N578="základní",J578,0)</f>
        <v>0</v>
      </c>
      <c r="BF578" s="477">
        <f>IF(N578="snížená",J578,0)</f>
        <v>0</v>
      </c>
      <c r="BG578" s="477">
        <f>IF(N578="zákl. přenesená",J578,0)</f>
        <v>0</v>
      </c>
      <c r="BH578" s="477">
        <f>IF(N578="sníž. přenesená",J578,0)</f>
        <v>0</v>
      </c>
      <c r="BI578" s="477">
        <f>IF(N578="nulová",J578,0)</f>
        <v>0</v>
      </c>
      <c r="BJ578" s="378" t="s">
        <v>88</v>
      </c>
      <c r="BK578" s="477">
        <f>ROUND(I578*H578,2)</f>
        <v>0</v>
      </c>
      <c r="BL578" s="378" t="s">
        <v>267</v>
      </c>
      <c r="BM578" s="476" t="s">
        <v>1055</v>
      </c>
    </row>
    <row r="579" spans="1:65" s="391" customFormat="1">
      <c r="A579" s="387"/>
      <c r="B579" s="388"/>
      <c r="C579" s="387"/>
      <c r="D579" s="478" t="s">
        <v>174</v>
      </c>
      <c r="E579" s="387"/>
      <c r="F579" s="479" t="s">
        <v>1056</v>
      </c>
      <c r="G579" s="387"/>
      <c r="H579" s="387"/>
      <c r="I579" s="480"/>
      <c r="J579" s="387"/>
      <c r="K579" s="387"/>
      <c r="L579" s="388"/>
      <c r="M579" s="481"/>
      <c r="O579" s="387"/>
      <c r="P579" s="387"/>
      <c r="Q579" s="387"/>
      <c r="R579" s="387"/>
      <c r="S579" s="387"/>
      <c r="T579" s="482"/>
      <c r="U579" s="387"/>
      <c r="V579" s="387"/>
      <c r="W579" s="387"/>
      <c r="X579" s="387"/>
      <c r="Y579" s="387"/>
      <c r="Z579" s="387"/>
      <c r="AA579" s="387"/>
      <c r="AB579" s="387"/>
      <c r="AC579" s="387"/>
      <c r="AD579" s="387"/>
      <c r="AE579" s="387"/>
      <c r="AT579" s="378" t="s">
        <v>174</v>
      </c>
      <c r="AU579" s="378" t="s">
        <v>90</v>
      </c>
    </row>
    <row r="580" spans="1:65" s="391" customFormat="1" ht="24.2" customHeight="1">
      <c r="A580" s="387"/>
      <c r="B580" s="388"/>
      <c r="C580" s="492" t="s">
        <v>1074</v>
      </c>
      <c r="D580" s="492" t="s">
        <v>319</v>
      </c>
      <c r="E580" s="493" t="s">
        <v>1058</v>
      </c>
      <c r="F580" s="494" t="s">
        <v>1050</v>
      </c>
      <c r="G580" s="495" t="s">
        <v>232</v>
      </c>
      <c r="H580" s="496">
        <v>1</v>
      </c>
      <c r="I580" s="497"/>
      <c r="J580" s="498">
        <f>ROUND(I580*H580,2)</f>
        <v>0</v>
      </c>
      <c r="K580" s="494" t="s">
        <v>79</v>
      </c>
      <c r="L580" s="499"/>
      <c r="M580" s="500" t="s">
        <v>79</v>
      </c>
      <c r="N580" s="501" t="s">
        <v>51</v>
      </c>
      <c r="O580" s="387"/>
      <c r="P580" s="474">
        <f>O580*H580</f>
        <v>0</v>
      </c>
      <c r="Q580" s="474">
        <v>1.2999999999999999E-4</v>
      </c>
      <c r="R580" s="474">
        <f>Q580*H580</f>
        <v>1.2999999999999999E-4</v>
      </c>
      <c r="S580" s="474">
        <v>0</v>
      </c>
      <c r="T580" s="475">
        <f>S580*H580</f>
        <v>0</v>
      </c>
      <c r="U580" s="387"/>
      <c r="V580" s="387"/>
      <c r="W580" s="387"/>
      <c r="X580" s="387"/>
      <c r="Y580" s="387"/>
      <c r="Z580" s="387"/>
      <c r="AA580" s="387"/>
      <c r="AB580" s="387"/>
      <c r="AC580" s="387"/>
      <c r="AD580" s="387"/>
      <c r="AE580" s="387"/>
      <c r="AR580" s="476" t="s">
        <v>372</v>
      </c>
      <c r="AT580" s="476" t="s">
        <v>319</v>
      </c>
      <c r="AU580" s="476" t="s">
        <v>90</v>
      </c>
      <c r="AY580" s="378" t="s">
        <v>165</v>
      </c>
      <c r="BE580" s="477">
        <f>IF(N580="základní",J580,0)</f>
        <v>0</v>
      </c>
      <c r="BF580" s="477">
        <f>IF(N580="snížená",J580,0)</f>
        <v>0</v>
      </c>
      <c r="BG580" s="477">
        <f>IF(N580="zákl. přenesená",J580,0)</f>
        <v>0</v>
      </c>
      <c r="BH580" s="477">
        <f>IF(N580="sníž. přenesená",J580,0)</f>
        <v>0</v>
      </c>
      <c r="BI580" s="477">
        <f>IF(N580="nulová",J580,0)</f>
        <v>0</v>
      </c>
      <c r="BJ580" s="378" t="s">
        <v>88</v>
      </c>
      <c r="BK580" s="477">
        <f>ROUND(I580*H580,2)</f>
        <v>0</v>
      </c>
      <c r="BL580" s="378" t="s">
        <v>267</v>
      </c>
      <c r="BM580" s="476" t="s">
        <v>1059</v>
      </c>
    </row>
    <row r="581" spans="1:65" s="483" customFormat="1">
      <c r="B581" s="484"/>
      <c r="D581" s="485" t="s">
        <v>176</v>
      </c>
      <c r="E581" s="486" t="s">
        <v>79</v>
      </c>
      <c r="F581" s="487" t="s">
        <v>861</v>
      </c>
      <c r="H581" s="488">
        <v>1</v>
      </c>
      <c r="I581" s="489"/>
      <c r="L581" s="484"/>
      <c r="M581" s="490"/>
      <c r="T581" s="491"/>
      <c r="AT581" s="486" t="s">
        <v>176</v>
      </c>
      <c r="AU581" s="486" t="s">
        <v>90</v>
      </c>
      <c r="AV581" s="483" t="s">
        <v>90</v>
      </c>
      <c r="AW581" s="483" t="s">
        <v>39</v>
      </c>
      <c r="AX581" s="483" t="s">
        <v>81</v>
      </c>
      <c r="AY581" s="486" t="s">
        <v>165</v>
      </c>
    </row>
    <row r="582" spans="1:65" s="391" customFormat="1" ht="24.2" customHeight="1">
      <c r="A582" s="387"/>
      <c r="B582" s="388"/>
      <c r="C582" s="465" t="s">
        <v>1078</v>
      </c>
      <c r="D582" s="465" t="s">
        <v>167</v>
      </c>
      <c r="E582" s="466" t="s">
        <v>1061</v>
      </c>
      <c r="F582" s="467" t="s">
        <v>1062</v>
      </c>
      <c r="G582" s="468" t="s">
        <v>232</v>
      </c>
      <c r="H582" s="469">
        <v>9</v>
      </c>
      <c r="I582" s="470"/>
      <c r="J582" s="471">
        <f>ROUND(I582*H582,2)</f>
        <v>0</v>
      </c>
      <c r="K582" s="467" t="s">
        <v>171</v>
      </c>
      <c r="L582" s="388"/>
      <c r="M582" s="472" t="s">
        <v>79</v>
      </c>
      <c r="N582" s="473" t="s">
        <v>51</v>
      </c>
      <c r="O582" s="387"/>
      <c r="P582" s="474">
        <f>O582*H582</f>
        <v>0</v>
      </c>
      <c r="Q582" s="474">
        <v>0</v>
      </c>
      <c r="R582" s="474">
        <f>Q582*H582</f>
        <v>0</v>
      </c>
      <c r="S582" s="474">
        <v>0</v>
      </c>
      <c r="T582" s="475">
        <f>S582*H582</f>
        <v>0</v>
      </c>
      <c r="U582" s="387"/>
      <c r="V582" s="387"/>
      <c r="W582" s="387"/>
      <c r="X582" s="387"/>
      <c r="Y582" s="387"/>
      <c r="Z582" s="387"/>
      <c r="AA582" s="387"/>
      <c r="AB582" s="387"/>
      <c r="AC582" s="387"/>
      <c r="AD582" s="387"/>
      <c r="AE582" s="387"/>
      <c r="AR582" s="476" t="s">
        <v>267</v>
      </c>
      <c r="AT582" s="476" t="s">
        <v>167</v>
      </c>
      <c r="AU582" s="476" t="s">
        <v>90</v>
      </c>
      <c r="AY582" s="378" t="s">
        <v>165</v>
      </c>
      <c r="BE582" s="477">
        <f>IF(N582="základní",J582,0)</f>
        <v>0</v>
      </c>
      <c r="BF582" s="477">
        <f>IF(N582="snížená",J582,0)</f>
        <v>0</v>
      </c>
      <c r="BG582" s="477">
        <f>IF(N582="zákl. přenesená",J582,0)</f>
        <v>0</v>
      </c>
      <c r="BH582" s="477">
        <f>IF(N582="sníž. přenesená",J582,0)</f>
        <v>0</v>
      </c>
      <c r="BI582" s="477">
        <f>IF(N582="nulová",J582,0)</f>
        <v>0</v>
      </c>
      <c r="BJ582" s="378" t="s">
        <v>88</v>
      </c>
      <c r="BK582" s="477">
        <f>ROUND(I582*H582,2)</f>
        <v>0</v>
      </c>
      <c r="BL582" s="378" t="s">
        <v>267</v>
      </c>
      <c r="BM582" s="476" t="s">
        <v>1063</v>
      </c>
    </row>
    <row r="583" spans="1:65" s="391" customFormat="1">
      <c r="A583" s="387"/>
      <c r="B583" s="388"/>
      <c r="C583" s="387"/>
      <c r="D583" s="478" t="s">
        <v>174</v>
      </c>
      <c r="E583" s="387"/>
      <c r="F583" s="479" t="s">
        <v>1064</v>
      </c>
      <c r="G583" s="387"/>
      <c r="H583" s="387"/>
      <c r="I583" s="480"/>
      <c r="J583" s="387"/>
      <c r="K583" s="387"/>
      <c r="L583" s="388"/>
      <c r="M583" s="481"/>
      <c r="O583" s="387"/>
      <c r="P583" s="387"/>
      <c r="Q583" s="387"/>
      <c r="R583" s="387"/>
      <c r="S583" s="387"/>
      <c r="T583" s="482"/>
      <c r="U583" s="387"/>
      <c r="V583" s="387"/>
      <c r="W583" s="387"/>
      <c r="X583" s="387"/>
      <c r="Y583" s="387"/>
      <c r="Z583" s="387"/>
      <c r="AA583" s="387"/>
      <c r="AB583" s="387"/>
      <c r="AC583" s="387"/>
      <c r="AD583" s="387"/>
      <c r="AE583" s="387"/>
      <c r="AT583" s="378" t="s">
        <v>174</v>
      </c>
      <c r="AU583" s="378" t="s">
        <v>90</v>
      </c>
    </row>
    <row r="584" spans="1:65" s="391" customFormat="1" ht="16.5" customHeight="1">
      <c r="A584" s="387"/>
      <c r="B584" s="388"/>
      <c r="C584" s="492" t="s">
        <v>1082</v>
      </c>
      <c r="D584" s="492" t="s">
        <v>319</v>
      </c>
      <c r="E584" s="493" t="s">
        <v>1066</v>
      </c>
      <c r="F584" s="494" t="s">
        <v>1067</v>
      </c>
      <c r="G584" s="495" t="s">
        <v>232</v>
      </c>
      <c r="H584" s="496">
        <v>2</v>
      </c>
      <c r="I584" s="497"/>
      <c r="J584" s="498">
        <f>ROUND(I584*H584,2)</f>
        <v>0</v>
      </c>
      <c r="K584" s="494" t="s">
        <v>79</v>
      </c>
      <c r="L584" s="499"/>
      <c r="M584" s="500" t="s">
        <v>79</v>
      </c>
      <c r="N584" s="501" t="s">
        <v>51</v>
      </c>
      <c r="O584" s="387"/>
      <c r="P584" s="474">
        <f>O584*H584</f>
        <v>0</v>
      </c>
      <c r="Q584" s="474">
        <v>0</v>
      </c>
      <c r="R584" s="474">
        <f>Q584*H584</f>
        <v>0</v>
      </c>
      <c r="S584" s="474">
        <v>0</v>
      </c>
      <c r="T584" s="475">
        <f>S584*H584</f>
        <v>0</v>
      </c>
      <c r="U584" s="387"/>
      <c r="V584" s="387"/>
      <c r="W584" s="387"/>
      <c r="X584" s="387"/>
      <c r="Y584" s="387"/>
      <c r="Z584" s="387"/>
      <c r="AA584" s="387"/>
      <c r="AB584" s="387"/>
      <c r="AC584" s="387"/>
      <c r="AD584" s="387"/>
      <c r="AE584" s="387"/>
      <c r="AR584" s="476" t="s">
        <v>372</v>
      </c>
      <c r="AT584" s="476" t="s">
        <v>319</v>
      </c>
      <c r="AU584" s="476" t="s">
        <v>90</v>
      </c>
      <c r="AY584" s="378" t="s">
        <v>165</v>
      </c>
      <c r="BE584" s="477">
        <f>IF(N584="základní",J584,0)</f>
        <v>0</v>
      </c>
      <c r="BF584" s="477">
        <f>IF(N584="snížená",J584,0)</f>
        <v>0</v>
      </c>
      <c r="BG584" s="477">
        <f>IF(N584="zákl. přenesená",J584,0)</f>
        <v>0</v>
      </c>
      <c r="BH584" s="477">
        <f>IF(N584="sníž. přenesená",J584,0)</f>
        <v>0</v>
      </c>
      <c r="BI584" s="477">
        <f>IF(N584="nulová",J584,0)</f>
        <v>0</v>
      </c>
      <c r="BJ584" s="378" t="s">
        <v>88</v>
      </c>
      <c r="BK584" s="477">
        <f>ROUND(I584*H584,2)</f>
        <v>0</v>
      </c>
      <c r="BL584" s="378" t="s">
        <v>267</v>
      </c>
      <c r="BM584" s="476" t="s">
        <v>1068</v>
      </c>
    </row>
    <row r="585" spans="1:65" s="483" customFormat="1">
      <c r="B585" s="484"/>
      <c r="D585" s="485" t="s">
        <v>176</v>
      </c>
      <c r="E585" s="486" t="s">
        <v>79</v>
      </c>
      <c r="F585" s="487" t="s">
        <v>1069</v>
      </c>
      <c r="H585" s="488">
        <v>2</v>
      </c>
      <c r="I585" s="489"/>
      <c r="L585" s="484"/>
      <c r="M585" s="490"/>
      <c r="T585" s="491"/>
      <c r="AT585" s="486" t="s">
        <v>176</v>
      </c>
      <c r="AU585" s="486" t="s">
        <v>90</v>
      </c>
      <c r="AV585" s="483" t="s">
        <v>90</v>
      </c>
      <c r="AW585" s="483" t="s">
        <v>39</v>
      </c>
      <c r="AX585" s="483" t="s">
        <v>81</v>
      </c>
      <c r="AY585" s="486" t="s">
        <v>165</v>
      </c>
    </row>
    <row r="586" spans="1:65" s="391" customFormat="1" ht="16.5" customHeight="1">
      <c r="A586" s="387"/>
      <c r="B586" s="388"/>
      <c r="C586" s="492" t="s">
        <v>1087</v>
      </c>
      <c r="D586" s="492" t="s">
        <v>319</v>
      </c>
      <c r="E586" s="493" t="s">
        <v>1071</v>
      </c>
      <c r="F586" s="494" t="s">
        <v>1072</v>
      </c>
      <c r="G586" s="495" t="s">
        <v>232</v>
      </c>
      <c r="H586" s="496">
        <v>2</v>
      </c>
      <c r="I586" s="497"/>
      <c r="J586" s="498">
        <f>ROUND(I586*H586,2)</f>
        <v>0</v>
      </c>
      <c r="K586" s="494" t="s">
        <v>79</v>
      </c>
      <c r="L586" s="499"/>
      <c r="M586" s="500" t="s">
        <v>79</v>
      </c>
      <c r="N586" s="501" t="s">
        <v>51</v>
      </c>
      <c r="O586" s="387"/>
      <c r="P586" s="474">
        <f>O586*H586</f>
        <v>0</v>
      </c>
      <c r="Q586" s="474">
        <v>0</v>
      </c>
      <c r="R586" s="474">
        <f>Q586*H586</f>
        <v>0</v>
      </c>
      <c r="S586" s="474">
        <v>0</v>
      </c>
      <c r="T586" s="475">
        <f>S586*H586</f>
        <v>0</v>
      </c>
      <c r="U586" s="387"/>
      <c r="V586" s="387"/>
      <c r="W586" s="387"/>
      <c r="X586" s="387"/>
      <c r="Y586" s="387"/>
      <c r="Z586" s="387"/>
      <c r="AA586" s="387"/>
      <c r="AB586" s="387"/>
      <c r="AC586" s="387"/>
      <c r="AD586" s="387"/>
      <c r="AE586" s="387"/>
      <c r="AR586" s="476" t="s">
        <v>372</v>
      </c>
      <c r="AT586" s="476" t="s">
        <v>319</v>
      </c>
      <c r="AU586" s="476" t="s">
        <v>90</v>
      </c>
      <c r="AY586" s="378" t="s">
        <v>165</v>
      </c>
      <c r="BE586" s="477">
        <f>IF(N586="základní",J586,0)</f>
        <v>0</v>
      </c>
      <c r="BF586" s="477">
        <f>IF(N586="snížená",J586,0)</f>
        <v>0</v>
      </c>
      <c r="BG586" s="477">
        <f>IF(N586="zákl. přenesená",J586,0)</f>
        <v>0</v>
      </c>
      <c r="BH586" s="477">
        <f>IF(N586="sníž. přenesená",J586,0)</f>
        <v>0</v>
      </c>
      <c r="BI586" s="477">
        <f>IF(N586="nulová",J586,0)</f>
        <v>0</v>
      </c>
      <c r="BJ586" s="378" t="s">
        <v>88</v>
      </c>
      <c r="BK586" s="477">
        <f>ROUND(I586*H586,2)</f>
        <v>0</v>
      </c>
      <c r="BL586" s="378" t="s">
        <v>267</v>
      </c>
      <c r="BM586" s="476" t="s">
        <v>1073</v>
      </c>
    </row>
    <row r="587" spans="1:65" s="483" customFormat="1">
      <c r="B587" s="484"/>
      <c r="D587" s="485" t="s">
        <v>176</v>
      </c>
      <c r="E587" s="486" t="s">
        <v>79</v>
      </c>
      <c r="F587" s="487" t="s">
        <v>1069</v>
      </c>
      <c r="H587" s="488">
        <v>2</v>
      </c>
      <c r="I587" s="489"/>
      <c r="L587" s="484"/>
      <c r="M587" s="490"/>
      <c r="T587" s="491"/>
      <c r="AT587" s="486" t="s">
        <v>176</v>
      </c>
      <c r="AU587" s="486" t="s">
        <v>90</v>
      </c>
      <c r="AV587" s="483" t="s">
        <v>90</v>
      </c>
      <c r="AW587" s="483" t="s">
        <v>39</v>
      </c>
      <c r="AX587" s="483" t="s">
        <v>81</v>
      </c>
      <c r="AY587" s="486" t="s">
        <v>165</v>
      </c>
    </row>
    <row r="588" spans="1:65" s="391" customFormat="1" ht="16.5" customHeight="1">
      <c r="A588" s="387"/>
      <c r="B588" s="388"/>
      <c r="C588" s="492" t="s">
        <v>1091</v>
      </c>
      <c r="D588" s="492" t="s">
        <v>319</v>
      </c>
      <c r="E588" s="493" t="s">
        <v>1075</v>
      </c>
      <c r="F588" s="494" t="s">
        <v>1076</v>
      </c>
      <c r="G588" s="495" t="s">
        <v>232</v>
      </c>
      <c r="H588" s="496">
        <v>3</v>
      </c>
      <c r="I588" s="497"/>
      <c r="J588" s="498">
        <f>ROUND(I588*H588,2)</f>
        <v>0</v>
      </c>
      <c r="K588" s="494" t="s">
        <v>79</v>
      </c>
      <c r="L588" s="499"/>
      <c r="M588" s="500" t="s">
        <v>79</v>
      </c>
      <c r="N588" s="501" t="s">
        <v>51</v>
      </c>
      <c r="O588" s="387"/>
      <c r="P588" s="474">
        <f>O588*H588</f>
        <v>0</v>
      </c>
      <c r="Q588" s="474">
        <v>0</v>
      </c>
      <c r="R588" s="474">
        <f>Q588*H588</f>
        <v>0</v>
      </c>
      <c r="S588" s="474">
        <v>0</v>
      </c>
      <c r="T588" s="475">
        <f>S588*H588</f>
        <v>0</v>
      </c>
      <c r="U588" s="387"/>
      <c r="V588" s="387"/>
      <c r="W588" s="387"/>
      <c r="X588" s="387"/>
      <c r="Y588" s="387"/>
      <c r="Z588" s="387"/>
      <c r="AA588" s="387"/>
      <c r="AB588" s="387"/>
      <c r="AC588" s="387"/>
      <c r="AD588" s="387"/>
      <c r="AE588" s="387"/>
      <c r="AR588" s="476" t="s">
        <v>372</v>
      </c>
      <c r="AT588" s="476" t="s">
        <v>319</v>
      </c>
      <c r="AU588" s="476" t="s">
        <v>90</v>
      </c>
      <c r="AY588" s="378" t="s">
        <v>165</v>
      </c>
      <c r="BE588" s="477">
        <f>IF(N588="základní",J588,0)</f>
        <v>0</v>
      </c>
      <c r="BF588" s="477">
        <f>IF(N588="snížená",J588,0)</f>
        <v>0</v>
      </c>
      <c r="BG588" s="477">
        <f>IF(N588="zákl. přenesená",J588,0)</f>
        <v>0</v>
      </c>
      <c r="BH588" s="477">
        <f>IF(N588="sníž. přenesená",J588,0)</f>
        <v>0</v>
      </c>
      <c r="BI588" s="477">
        <f>IF(N588="nulová",J588,0)</f>
        <v>0</v>
      </c>
      <c r="BJ588" s="378" t="s">
        <v>88</v>
      </c>
      <c r="BK588" s="477">
        <f>ROUND(I588*H588,2)</f>
        <v>0</v>
      </c>
      <c r="BL588" s="378" t="s">
        <v>267</v>
      </c>
      <c r="BM588" s="476" t="s">
        <v>1077</v>
      </c>
    </row>
    <row r="589" spans="1:65" s="483" customFormat="1">
      <c r="B589" s="484"/>
      <c r="D589" s="485" t="s">
        <v>176</v>
      </c>
      <c r="E589" s="486" t="s">
        <v>79</v>
      </c>
      <c r="F589" s="487" t="s">
        <v>1001</v>
      </c>
      <c r="H589" s="488">
        <v>3</v>
      </c>
      <c r="I589" s="489"/>
      <c r="L589" s="484"/>
      <c r="M589" s="490"/>
      <c r="T589" s="491"/>
      <c r="AT589" s="486" t="s">
        <v>176</v>
      </c>
      <c r="AU589" s="486" t="s">
        <v>90</v>
      </c>
      <c r="AV589" s="483" t="s">
        <v>90</v>
      </c>
      <c r="AW589" s="483" t="s">
        <v>39</v>
      </c>
      <c r="AX589" s="483" t="s">
        <v>81</v>
      </c>
      <c r="AY589" s="486" t="s">
        <v>165</v>
      </c>
    </row>
    <row r="590" spans="1:65" s="391" customFormat="1" ht="16.5" customHeight="1">
      <c r="A590" s="387"/>
      <c r="B590" s="388"/>
      <c r="C590" s="492" t="s">
        <v>1096</v>
      </c>
      <c r="D590" s="492" t="s">
        <v>319</v>
      </c>
      <c r="E590" s="493" t="s">
        <v>1079</v>
      </c>
      <c r="F590" s="494" t="s">
        <v>1080</v>
      </c>
      <c r="G590" s="495" t="s">
        <v>232</v>
      </c>
      <c r="H590" s="496">
        <v>2</v>
      </c>
      <c r="I590" s="497"/>
      <c r="J590" s="498">
        <f>ROUND(I590*H590,2)</f>
        <v>0</v>
      </c>
      <c r="K590" s="494" t="s">
        <v>79</v>
      </c>
      <c r="L590" s="499"/>
      <c r="M590" s="500" t="s">
        <v>79</v>
      </c>
      <c r="N590" s="501" t="s">
        <v>51</v>
      </c>
      <c r="O590" s="387"/>
      <c r="P590" s="474">
        <f>O590*H590</f>
        <v>0</v>
      </c>
      <c r="Q590" s="474">
        <v>0</v>
      </c>
      <c r="R590" s="474">
        <f>Q590*H590</f>
        <v>0</v>
      </c>
      <c r="S590" s="474">
        <v>0</v>
      </c>
      <c r="T590" s="475">
        <f>S590*H590</f>
        <v>0</v>
      </c>
      <c r="U590" s="387"/>
      <c r="V590" s="387"/>
      <c r="W590" s="387"/>
      <c r="X590" s="387"/>
      <c r="Y590" s="387"/>
      <c r="Z590" s="387"/>
      <c r="AA590" s="387"/>
      <c r="AB590" s="387"/>
      <c r="AC590" s="387"/>
      <c r="AD590" s="387"/>
      <c r="AE590" s="387"/>
      <c r="AR590" s="476" t="s">
        <v>372</v>
      </c>
      <c r="AT590" s="476" t="s">
        <v>319</v>
      </c>
      <c r="AU590" s="476" t="s">
        <v>90</v>
      </c>
      <c r="AY590" s="378" t="s">
        <v>165</v>
      </c>
      <c r="BE590" s="477">
        <f>IF(N590="základní",J590,0)</f>
        <v>0</v>
      </c>
      <c r="BF590" s="477">
        <f>IF(N590="snížená",J590,0)</f>
        <v>0</v>
      </c>
      <c r="BG590" s="477">
        <f>IF(N590="zákl. přenesená",J590,0)</f>
        <v>0</v>
      </c>
      <c r="BH590" s="477">
        <f>IF(N590="sníž. přenesená",J590,0)</f>
        <v>0</v>
      </c>
      <c r="BI590" s="477">
        <f>IF(N590="nulová",J590,0)</f>
        <v>0</v>
      </c>
      <c r="BJ590" s="378" t="s">
        <v>88</v>
      </c>
      <c r="BK590" s="477">
        <f>ROUND(I590*H590,2)</f>
        <v>0</v>
      </c>
      <c r="BL590" s="378" t="s">
        <v>267</v>
      </c>
      <c r="BM590" s="476" t="s">
        <v>1081</v>
      </c>
    </row>
    <row r="591" spans="1:65" s="483" customFormat="1">
      <c r="B591" s="484"/>
      <c r="D591" s="485" t="s">
        <v>176</v>
      </c>
      <c r="E591" s="486" t="s">
        <v>79</v>
      </c>
      <c r="F591" s="487" t="s">
        <v>1069</v>
      </c>
      <c r="H591" s="488">
        <v>2</v>
      </c>
      <c r="I591" s="489"/>
      <c r="L591" s="484"/>
      <c r="M591" s="490"/>
      <c r="T591" s="491"/>
      <c r="AT591" s="486" t="s">
        <v>176</v>
      </c>
      <c r="AU591" s="486" t="s">
        <v>90</v>
      </c>
      <c r="AV591" s="483" t="s">
        <v>90</v>
      </c>
      <c r="AW591" s="483" t="s">
        <v>39</v>
      </c>
      <c r="AX591" s="483" t="s">
        <v>81</v>
      </c>
      <c r="AY591" s="486" t="s">
        <v>165</v>
      </c>
    </row>
    <row r="592" spans="1:65" s="391" customFormat="1" ht="24.2" customHeight="1">
      <c r="A592" s="387"/>
      <c r="B592" s="388"/>
      <c r="C592" s="465" t="s">
        <v>1100</v>
      </c>
      <c r="D592" s="465" t="s">
        <v>167</v>
      </c>
      <c r="E592" s="466" t="s">
        <v>1083</v>
      </c>
      <c r="F592" s="467" t="s">
        <v>1084</v>
      </c>
      <c r="G592" s="468" t="s">
        <v>232</v>
      </c>
      <c r="H592" s="469">
        <v>1</v>
      </c>
      <c r="I592" s="470"/>
      <c r="J592" s="471">
        <f>ROUND(I592*H592,2)</f>
        <v>0</v>
      </c>
      <c r="K592" s="467" t="s">
        <v>171</v>
      </c>
      <c r="L592" s="388"/>
      <c r="M592" s="472" t="s">
        <v>79</v>
      </c>
      <c r="N592" s="473" t="s">
        <v>51</v>
      </c>
      <c r="O592" s="387"/>
      <c r="P592" s="474">
        <f>O592*H592</f>
        <v>0</v>
      </c>
      <c r="Q592" s="474">
        <v>0</v>
      </c>
      <c r="R592" s="474">
        <f>Q592*H592</f>
        <v>0</v>
      </c>
      <c r="S592" s="474">
        <v>0</v>
      </c>
      <c r="T592" s="475">
        <f>S592*H592</f>
        <v>0</v>
      </c>
      <c r="U592" s="387"/>
      <c r="V592" s="387"/>
      <c r="W592" s="387"/>
      <c r="X592" s="387"/>
      <c r="Y592" s="387"/>
      <c r="Z592" s="387"/>
      <c r="AA592" s="387"/>
      <c r="AB592" s="387"/>
      <c r="AC592" s="387"/>
      <c r="AD592" s="387"/>
      <c r="AE592" s="387"/>
      <c r="AR592" s="476" t="s">
        <v>267</v>
      </c>
      <c r="AT592" s="476" t="s">
        <v>167</v>
      </c>
      <c r="AU592" s="476" t="s">
        <v>90</v>
      </c>
      <c r="AY592" s="378" t="s">
        <v>165</v>
      </c>
      <c r="BE592" s="477">
        <f>IF(N592="základní",J592,0)</f>
        <v>0</v>
      </c>
      <c r="BF592" s="477">
        <f>IF(N592="snížená",J592,0)</f>
        <v>0</v>
      </c>
      <c r="BG592" s="477">
        <f>IF(N592="zákl. přenesená",J592,0)</f>
        <v>0</v>
      </c>
      <c r="BH592" s="477">
        <f>IF(N592="sníž. přenesená",J592,0)</f>
        <v>0</v>
      </c>
      <c r="BI592" s="477">
        <f>IF(N592="nulová",J592,0)</f>
        <v>0</v>
      </c>
      <c r="BJ592" s="378" t="s">
        <v>88</v>
      </c>
      <c r="BK592" s="477">
        <f>ROUND(I592*H592,2)</f>
        <v>0</v>
      </c>
      <c r="BL592" s="378" t="s">
        <v>267</v>
      </c>
      <c r="BM592" s="476" t="s">
        <v>1085</v>
      </c>
    </row>
    <row r="593" spans="1:65" s="391" customFormat="1">
      <c r="A593" s="387"/>
      <c r="B593" s="388"/>
      <c r="C593" s="387"/>
      <c r="D593" s="478" t="s">
        <v>174</v>
      </c>
      <c r="E593" s="387"/>
      <c r="F593" s="479" t="s">
        <v>1086</v>
      </c>
      <c r="G593" s="387"/>
      <c r="H593" s="387"/>
      <c r="I593" s="480"/>
      <c r="J593" s="387"/>
      <c r="K593" s="387"/>
      <c r="L593" s="388"/>
      <c r="M593" s="481"/>
      <c r="O593" s="387"/>
      <c r="P593" s="387"/>
      <c r="Q593" s="387"/>
      <c r="R593" s="387"/>
      <c r="S593" s="387"/>
      <c r="T593" s="482"/>
      <c r="U593" s="387"/>
      <c r="V593" s="387"/>
      <c r="W593" s="387"/>
      <c r="X593" s="387"/>
      <c r="Y593" s="387"/>
      <c r="Z593" s="387"/>
      <c r="AA593" s="387"/>
      <c r="AB593" s="387"/>
      <c r="AC593" s="387"/>
      <c r="AD593" s="387"/>
      <c r="AE593" s="387"/>
      <c r="AT593" s="378" t="s">
        <v>174</v>
      </c>
      <c r="AU593" s="378" t="s">
        <v>90</v>
      </c>
    </row>
    <row r="594" spans="1:65" s="391" customFormat="1" ht="16.5" customHeight="1">
      <c r="A594" s="387"/>
      <c r="B594" s="388"/>
      <c r="C594" s="492" t="s">
        <v>1104</v>
      </c>
      <c r="D594" s="492" t="s">
        <v>319</v>
      </c>
      <c r="E594" s="493" t="s">
        <v>1088</v>
      </c>
      <c r="F594" s="494" t="s">
        <v>1089</v>
      </c>
      <c r="G594" s="495" t="s">
        <v>232</v>
      </c>
      <c r="H594" s="496">
        <v>1</v>
      </c>
      <c r="I594" s="497"/>
      <c r="J594" s="498">
        <f>ROUND(I594*H594,2)</f>
        <v>0</v>
      </c>
      <c r="K594" s="494" t="s">
        <v>79</v>
      </c>
      <c r="L594" s="499"/>
      <c r="M594" s="500" t="s">
        <v>79</v>
      </c>
      <c r="N594" s="501" t="s">
        <v>51</v>
      </c>
      <c r="O594" s="387"/>
      <c r="P594" s="474">
        <f>O594*H594</f>
        <v>0</v>
      </c>
      <c r="Q594" s="474">
        <v>3.6000000000000002E-4</v>
      </c>
      <c r="R594" s="474">
        <f>Q594*H594</f>
        <v>3.6000000000000002E-4</v>
      </c>
      <c r="S594" s="474">
        <v>0</v>
      </c>
      <c r="T594" s="475">
        <f>S594*H594</f>
        <v>0</v>
      </c>
      <c r="U594" s="387"/>
      <c r="V594" s="387"/>
      <c r="W594" s="387"/>
      <c r="X594" s="387"/>
      <c r="Y594" s="387"/>
      <c r="Z594" s="387"/>
      <c r="AA594" s="387"/>
      <c r="AB594" s="387"/>
      <c r="AC594" s="387"/>
      <c r="AD594" s="387"/>
      <c r="AE594" s="387"/>
      <c r="AR594" s="476" t="s">
        <v>372</v>
      </c>
      <c r="AT594" s="476" t="s">
        <v>319</v>
      </c>
      <c r="AU594" s="476" t="s">
        <v>90</v>
      </c>
      <c r="AY594" s="378" t="s">
        <v>165</v>
      </c>
      <c r="BE594" s="477">
        <f>IF(N594="základní",J594,0)</f>
        <v>0</v>
      </c>
      <c r="BF594" s="477">
        <f>IF(N594="snížená",J594,0)</f>
        <v>0</v>
      </c>
      <c r="BG594" s="477">
        <f>IF(N594="zákl. přenesená",J594,0)</f>
        <v>0</v>
      </c>
      <c r="BH594" s="477">
        <f>IF(N594="sníž. přenesená",J594,0)</f>
        <v>0</v>
      </c>
      <c r="BI594" s="477">
        <f>IF(N594="nulová",J594,0)</f>
        <v>0</v>
      </c>
      <c r="BJ594" s="378" t="s">
        <v>88</v>
      </c>
      <c r="BK594" s="477">
        <f>ROUND(I594*H594,2)</f>
        <v>0</v>
      </c>
      <c r="BL594" s="378" t="s">
        <v>267</v>
      </c>
      <c r="BM594" s="476" t="s">
        <v>1090</v>
      </c>
    </row>
    <row r="595" spans="1:65" s="483" customFormat="1">
      <c r="B595" s="484"/>
      <c r="D595" s="485" t="s">
        <v>176</v>
      </c>
      <c r="E595" s="486" t="s">
        <v>79</v>
      </c>
      <c r="F595" s="487" t="s">
        <v>861</v>
      </c>
      <c r="H595" s="488">
        <v>1</v>
      </c>
      <c r="I595" s="489"/>
      <c r="L595" s="484"/>
      <c r="M595" s="490"/>
      <c r="T595" s="491"/>
      <c r="AT595" s="486" t="s">
        <v>176</v>
      </c>
      <c r="AU595" s="486" t="s">
        <v>90</v>
      </c>
      <c r="AV595" s="483" t="s">
        <v>90</v>
      </c>
      <c r="AW595" s="483" t="s">
        <v>39</v>
      </c>
      <c r="AX595" s="483" t="s">
        <v>81</v>
      </c>
      <c r="AY595" s="486" t="s">
        <v>165</v>
      </c>
    </row>
    <row r="596" spans="1:65" s="391" customFormat="1" ht="24.2" customHeight="1">
      <c r="A596" s="387"/>
      <c r="B596" s="388"/>
      <c r="C596" s="465" t="s">
        <v>1108</v>
      </c>
      <c r="D596" s="465" t="s">
        <v>167</v>
      </c>
      <c r="E596" s="466" t="s">
        <v>1092</v>
      </c>
      <c r="F596" s="467" t="s">
        <v>1093</v>
      </c>
      <c r="G596" s="468" t="s">
        <v>232</v>
      </c>
      <c r="H596" s="469">
        <v>3</v>
      </c>
      <c r="I596" s="470"/>
      <c r="J596" s="471">
        <f>ROUND(I596*H596,2)</f>
        <v>0</v>
      </c>
      <c r="K596" s="467" t="s">
        <v>171</v>
      </c>
      <c r="L596" s="388"/>
      <c r="M596" s="472" t="s">
        <v>79</v>
      </c>
      <c r="N596" s="473" t="s">
        <v>51</v>
      </c>
      <c r="O596" s="387"/>
      <c r="P596" s="474">
        <f>O596*H596</f>
        <v>0</v>
      </c>
      <c r="Q596" s="474">
        <v>0</v>
      </c>
      <c r="R596" s="474">
        <f>Q596*H596</f>
        <v>0</v>
      </c>
      <c r="S596" s="474">
        <v>0</v>
      </c>
      <c r="T596" s="475">
        <f>S596*H596</f>
        <v>0</v>
      </c>
      <c r="U596" s="387"/>
      <c r="V596" s="387"/>
      <c r="W596" s="387"/>
      <c r="X596" s="387"/>
      <c r="Y596" s="387"/>
      <c r="Z596" s="387"/>
      <c r="AA596" s="387"/>
      <c r="AB596" s="387"/>
      <c r="AC596" s="387"/>
      <c r="AD596" s="387"/>
      <c r="AE596" s="387"/>
      <c r="AR596" s="476" t="s">
        <v>267</v>
      </c>
      <c r="AT596" s="476" t="s">
        <v>167</v>
      </c>
      <c r="AU596" s="476" t="s">
        <v>90</v>
      </c>
      <c r="AY596" s="378" t="s">
        <v>165</v>
      </c>
      <c r="BE596" s="477">
        <f>IF(N596="základní",J596,0)</f>
        <v>0</v>
      </c>
      <c r="BF596" s="477">
        <f>IF(N596="snížená",J596,0)</f>
        <v>0</v>
      </c>
      <c r="BG596" s="477">
        <f>IF(N596="zákl. přenesená",J596,0)</f>
        <v>0</v>
      </c>
      <c r="BH596" s="477">
        <f>IF(N596="sníž. přenesená",J596,0)</f>
        <v>0</v>
      </c>
      <c r="BI596" s="477">
        <f>IF(N596="nulová",J596,0)</f>
        <v>0</v>
      </c>
      <c r="BJ596" s="378" t="s">
        <v>88</v>
      </c>
      <c r="BK596" s="477">
        <f>ROUND(I596*H596,2)</f>
        <v>0</v>
      </c>
      <c r="BL596" s="378" t="s">
        <v>267</v>
      </c>
      <c r="BM596" s="476" t="s">
        <v>1094</v>
      </c>
    </row>
    <row r="597" spans="1:65" s="391" customFormat="1">
      <c r="A597" s="387"/>
      <c r="B597" s="388"/>
      <c r="C597" s="387"/>
      <c r="D597" s="478" t="s">
        <v>174</v>
      </c>
      <c r="E597" s="387"/>
      <c r="F597" s="479" t="s">
        <v>1095</v>
      </c>
      <c r="G597" s="387"/>
      <c r="H597" s="387"/>
      <c r="I597" s="480"/>
      <c r="J597" s="387"/>
      <c r="K597" s="387"/>
      <c r="L597" s="388"/>
      <c r="M597" s="481"/>
      <c r="O597" s="387"/>
      <c r="P597" s="387"/>
      <c r="Q597" s="387"/>
      <c r="R597" s="387"/>
      <c r="S597" s="387"/>
      <c r="T597" s="482"/>
      <c r="U597" s="387"/>
      <c r="V597" s="387"/>
      <c r="W597" s="387"/>
      <c r="X597" s="387"/>
      <c r="Y597" s="387"/>
      <c r="Z597" s="387"/>
      <c r="AA597" s="387"/>
      <c r="AB597" s="387"/>
      <c r="AC597" s="387"/>
      <c r="AD597" s="387"/>
      <c r="AE597" s="387"/>
      <c r="AT597" s="378" t="s">
        <v>174</v>
      </c>
      <c r="AU597" s="378" t="s">
        <v>90</v>
      </c>
    </row>
    <row r="598" spans="1:65" s="391" customFormat="1" ht="16.5" customHeight="1">
      <c r="A598" s="387"/>
      <c r="B598" s="388"/>
      <c r="C598" s="492" t="s">
        <v>1113</v>
      </c>
      <c r="D598" s="492" t="s">
        <v>319</v>
      </c>
      <c r="E598" s="493" t="s">
        <v>1097</v>
      </c>
      <c r="F598" s="494" t="s">
        <v>1098</v>
      </c>
      <c r="G598" s="495" t="s">
        <v>232</v>
      </c>
      <c r="H598" s="496">
        <v>1</v>
      </c>
      <c r="I598" s="497"/>
      <c r="J598" s="498">
        <f>ROUND(I598*H598,2)</f>
        <v>0</v>
      </c>
      <c r="K598" s="494" t="s">
        <v>79</v>
      </c>
      <c r="L598" s="499"/>
      <c r="M598" s="500" t="s">
        <v>79</v>
      </c>
      <c r="N598" s="501" t="s">
        <v>51</v>
      </c>
      <c r="O598" s="387"/>
      <c r="P598" s="474">
        <f>O598*H598</f>
        <v>0</v>
      </c>
      <c r="Q598" s="474">
        <v>0</v>
      </c>
      <c r="R598" s="474">
        <f>Q598*H598</f>
        <v>0</v>
      </c>
      <c r="S598" s="474">
        <v>0</v>
      </c>
      <c r="T598" s="475">
        <f>S598*H598</f>
        <v>0</v>
      </c>
      <c r="U598" s="387"/>
      <c r="V598" s="387"/>
      <c r="W598" s="387"/>
      <c r="X598" s="387"/>
      <c r="Y598" s="387"/>
      <c r="Z598" s="387"/>
      <c r="AA598" s="387"/>
      <c r="AB598" s="387"/>
      <c r="AC598" s="387"/>
      <c r="AD598" s="387"/>
      <c r="AE598" s="387"/>
      <c r="AR598" s="476" t="s">
        <v>372</v>
      </c>
      <c r="AT598" s="476" t="s">
        <v>319</v>
      </c>
      <c r="AU598" s="476" t="s">
        <v>90</v>
      </c>
      <c r="AY598" s="378" t="s">
        <v>165</v>
      </c>
      <c r="BE598" s="477">
        <f>IF(N598="základní",J598,0)</f>
        <v>0</v>
      </c>
      <c r="BF598" s="477">
        <f>IF(N598="snížená",J598,0)</f>
        <v>0</v>
      </c>
      <c r="BG598" s="477">
        <f>IF(N598="zákl. přenesená",J598,0)</f>
        <v>0</v>
      </c>
      <c r="BH598" s="477">
        <f>IF(N598="sníž. přenesená",J598,0)</f>
        <v>0</v>
      </c>
      <c r="BI598" s="477">
        <f>IF(N598="nulová",J598,0)</f>
        <v>0</v>
      </c>
      <c r="BJ598" s="378" t="s">
        <v>88</v>
      </c>
      <c r="BK598" s="477">
        <f>ROUND(I598*H598,2)</f>
        <v>0</v>
      </c>
      <c r="BL598" s="378" t="s">
        <v>267</v>
      </c>
      <c r="BM598" s="476" t="s">
        <v>1099</v>
      </c>
    </row>
    <row r="599" spans="1:65" s="483" customFormat="1">
      <c r="B599" s="484"/>
      <c r="D599" s="485" t="s">
        <v>176</v>
      </c>
      <c r="E599" s="486" t="s">
        <v>79</v>
      </c>
      <c r="F599" s="487" t="s">
        <v>861</v>
      </c>
      <c r="H599" s="488">
        <v>1</v>
      </c>
      <c r="I599" s="489"/>
      <c r="L599" s="484"/>
      <c r="M599" s="490"/>
      <c r="T599" s="491"/>
      <c r="AT599" s="486" t="s">
        <v>176</v>
      </c>
      <c r="AU599" s="486" t="s">
        <v>90</v>
      </c>
      <c r="AV599" s="483" t="s">
        <v>90</v>
      </c>
      <c r="AW599" s="483" t="s">
        <v>39</v>
      </c>
      <c r="AX599" s="483" t="s">
        <v>81</v>
      </c>
      <c r="AY599" s="486" t="s">
        <v>165</v>
      </c>
    </row>
    <row r="600" spans="1:65" s="391" customFormat="1" ht="16.5" customHeight="1">
      <c r="A600" s="387"/>
      <c r="B600" s="388"/>
      <c r="C600" s="492" t="s">
        <v>1117</v>
      </c>
      <c r="D600" s="492" t="s">
        <v>319</v>
      </c>
      <c r="E600" s="493" t="s">
        <v>1101</v>
      </c>
      <c r="F600" s="494" t="s">
        <v>1102</v>
      </c>
      <c r="G600" s="495" t="s">
        <v>232</v>
      </c>
      <c r="H600" s="496">
        <v>1</v>
      </c>
      <c r="I600" s="497"/>
      <c r="J600" s="498">
        <f>ROUND(I600*H600,2)</f>
        <v>0</v>
      </c>
      <c r="K600" s="494" t="s">
        <v>79</v>
      </c>
      <c r="L600" s="499"/>
      <c r="M600" s="500" t="s">
        <v>79</v>
      </c>
      <c r="N600" s="501" t="s">
        <v>51</v>
      </c>
      <c r="O600" s="387"/>
      <c r="P600" s="474">
        <f>O600*H600</f>
        <v>0</v>
      </c>
      <c r="Q600" s="474">
        <v>0</v>
      </c>
      <c r="R600" s="474">
        <f>Q600*H600</f>
        <v>0</v>
      </c>
      <c r="S600" s="474">
        <v>0</v>
      </c>
      <c r="T600" s="475">
        <f>S600*H600</f>
        <v>0</v>
      </c>
      <c r="U600" s="387"/>
      <c r="V600" s="387"/>
      <c r="W600" s="387"/>
      <c r="X600" s="387"/>
      <c r="Y600" s="387"/>
      <c r="Z600" s="387"/>
      <c r="AA600" s="387"/>
      <c r="AB600" s="387"/>
      <c r="AC600" s="387"/>
      <c r="AD600" s="387"/>
      <c r="AE600" s="387"/>
      <c r="AR600" s="476" t="s">
        <v>372</v>
      </c>
      <c r="AT600" s="476" t="s">
        <v>319</v>
      </c>
      <c r="AU600" s="476" t="s">
        <v>90</v>
      </c>
      <c r="AY600" s="378" t="s">
        <v>165</v>
      </c>
      <c r="BE600" s="477">
        <f>IF(N600="základní",J600,0)</f>
        <v>0</v>
      </c>
      <c r="BF600" s="477">
        <f>IF(N600="snížená",J600,0)</f>
        <v>0</v>
      </c>
      <c r="BG600" s="477">
        <f>IF(N600="zákl. přenesená",J600,0)</f>
        <v>0</v>
      </c>
      <c r="BH600" s="477">
        <f>IF(N600="sníž. přenesená",J600,0)</f>
        <v>0</v>
      </c>
      <c r="BI600" s="477">
        <f>IF(N600="nulová",J600,0)</f>
        <v>0</v>
      </c>
      <c r="BJ600" s="378" t="s">
        <v>88</v>
      </c>
      <c r="BK600" s="477">
        <f>ROUND(I600*H600,2)</f>
        <v>0</v>
      </c>
      <c r="BL600" s="378" t="s">
        <v>267</v>
      </c>
      <c r="BM600" s="476" t="s">
        <v>1103</v>
      </c>
    </row>
    <row r="601" spans="1:65" s="483" customFormat="1">
      <c r="B601" s="484"/>
      <c r="D601" s="485" t="s">
        <v>176</v>
      </c>
      <c r="E601" s="486" t="s">
        <v>79</v>
      </c>
      <c r="F601" s="487" t="s">
        <v>861</v>
      </c>
      <c r="H601" s="488">
        <v>1</v>
      </c>
      <c r="I601" s="489"/>
      <c r="L601" s="484"/>
      <c r="M601" s="490"/>
      <c r="T601" s="491"/>
      <c r="AT601" s="486" t="s">
        <v>176</v>
      </c>
      <c r="AU601" s="486" t="s">
        <v>90</v>
      </c>
      <c r="AV601" s="483" t="s">
        <v>90</v>
      </c>
      <c r="AW601" s="483" t="s">
        <v>39</v>
      </c>
      <c r="AX601" s="483" t="s">
        <v>81</v>
      </c>
      <c r="AY601" s="486" t="s">
        <v>165</v>
      </c>
    </row>
    <row r="602" spans="1:65" s="391" customFormat="1" ht="16.5" customHeight="1">
      <c r="A602" s="387"/>
      <c r="B602" s="388"/>
      <c r="C602" s="492" t="s">
        <v>1122</v>
      </c>
      <c r="D602" s="492" t="s">
        <v>319</v>
      </c>
      <c r="E602" s="493" t="s">
        <v>1105</v>
      </c>
      <c r="F602" s="494" t="s">
        <v>1106</v>
      </c>
      <c r="G602" s="495" t="s">
        <v>232</v>
      </c>
      <c r="H602" s="496">
        <v>1</v>
      </c>
      <c r="I602" s="497"/>
      <c r="J602" s="498">
        <f>ROUND(I602*H602,2)</f>
        <v>0</v>
      </c>
      <c r="K602" s="494" t="s">
        <v>79</v>
      </c>
      <c r="L602" s="499"/>
      <c r="M602" s="500" t="s">
        <v>79</v>
      </c>
      <c r="N602" s="501" t="s">
        <v>51</v>
      </c>
      <c r="O602" s="387"/>
      <c r="P602" s="474">
        <f>O602*H602</f>
        <v>0</v>
      </c>
      <c r="Q602" s="474">
        <v>0</v>
      </c>
      <c r="R602" s="474">
        <f>Q602*H602</f>
        <v>0</v>
      </c>
      <c r="S602" s="474">
        <v>0</v>
      </c>
      <c r="T602" s="475">
        <f>S602*H602</f>
        <v>0</v>
      </c>
      <c r="U602" s="387"/>
      <c r="V602" s="387"/>
      <c r="W602" s="387"/>
      <c r="X602" s="387"/>
      <c r="Y602" s="387"/>
      <c r="Z602" s="387"/>
      <c r="AA602" s="387"/>
      <c r="AB602" s="387"/>
      <c r="AC602" s="387"/>
      <c r="AD602" s="387"/>
      <c r="AE602" s="387"/>
      <c r="AR602" s="476" t="s">
        <v>372</v>
      </c>
      <c r="AT602" s="476" t="s">
        <v>319</v>
      </c>
      <c r="AU602" s="476" t="s">
        <v>90</v>
      </c>
      <c r="AY602" s="378" t="s">
        <v>165</v>
      </c>
      <c r="BE602" s="477">
        <f>IF(N602="základní",J602,0)</f>
        <v>0</v>
      </c>
      <c r="BF602" s="477">
        <f>IF(N602="snížená",J602,0)</f>
        <v>0</v>
      </c>
      <c r="BG602" s="477">
        <f>IF(N602="zákl. přenesená",J602,0)</f>
        <v>0</v>
      </c>
      <c r="BH602" s="477">
        <f>IF(N602="sníž. přenesená",J602,0)</f>
        <v>0</v>
      </c>
      <c r="BI602" s="477">
        <f>IF(N602="nulová",J602,0)</f>
        <v>0</v>
      </c>
      <c r="BJ602" s="378" t="s">
        <v>88</v>
      </c>
      <c r="BK602" s="477">
        <f>ROUND(I602*H602,2)</f>
        <v>0</v>
      </c>
      <c r="BL602" s="378" t="s">
        <v>267</v>
      </c>
      <c r="BM602" s="476" t="s">
        <v>1107</v>
      </c>
    </row>
    <row r="603" spans="1:65" s="483" customFormat="1">
      <c r="B603" s="484"/>
      <c r="D603" s="485" t="s">
        <v>176</v>
      </c>
      <c r="E603" s="486" t="s">
        <v>79</v>
      </c>
      <c r="F603" s="487" t="s">
        <v>861</v>
      </c>
      <c r="H603" s="488">
        <v>1</v>
      </c>
      <c r="I603" s="489"/>
      <c r="L603" s="484"/>
      <c r="M603" s="490"/>
      <c r="T603" s="491"/>
      <c r="AT603" s="486" t="s">
        <v>176</v>
      </c>
      <c r="AU603" s="486" t="s">
        <v>90</v>
      </c>
      <c r="AV603" s="483" t="s">
        <v>90</v>
      </c>
      <c r="AW603" s="483" t="s">
        <v>39</v>
      </c>
      <c r="AX603" s="483" t="s">
        <v>81</v>
      </c>
      <c r="AY603" s="486" t="s">
        <v>165</v>
      </c>
    </row>
    <row r="604" spans="1:65" s="391" customFormat="1" ht="24.2" customHeight="1">
      <c r="A604" s="387"/>
      <c r="B604" s="388"/>
      <c r="C604" s="465" t="s">
        <v>1126</v>
      </c>
      <c r="D604" s="465" t="s">
        <v>167</v>
      </c>
      <c r="E604" s="466" t="s">
        <v>1109</v>
      </c>
      <c r="F604" s="467" t="s">
        <v>1110</v>
      </c>
      <c r="G604" s="468" t="s">
        <v>232</v>
      </c>
      <c r="H604" s="469">
        <v>1</v>
      </c>
      <c r="I604" s="470"/>
      <c r="J604" s="471">
        <f>ROUND(I604*H604,2)</f>
        <v>0</v>
      </c>
      <c r="K604" s="467" t="s">
        <v>171</v>
      </c>
      <c r="L604" s="388"/>
      <c r="M604" s="472" t="s">
        <v>79</v>
      </c>
      <c r="N604" s="473" t="s">
        <v>51</v>
      </c>
      <c r="O604" s="387"/>
      <c r="P604" s="474">
        <f>O604*H604</f>
        <v>0</v>
      </c>
      <c r="Q604" s="474">
        <v>0</v>
      </c>
      <c r="R604" s="474">
        <f>Q604*H604</f>
        <v>0</v>
      </c>
      <c r="S604" s="474">
        <v>0</v>
      </c>
      <c r="T604" s="475">
        <f>S604*H604</f>
        <v>0</v>
      </c>
      <c r="U604" s="387"/>
      <c r="V604" s="387"/>
      <c r="W604" s="387"/>
      <c r="X604" s="387"/>
      <c r="Y604" s="387"/>
      <c r="Z604" s="387"/>
      <c r="AA604" s="387"/>
      <c r="AB604" s="387"/>
      <c r="AC604" s="387"/>
      <c r="AD604" s="387"/>
      <c r="AE604" s="387"/>
      <c r="AR604" s="476" t="s">
        <v>267</v>
      </c>
      <c r="AT604" s="476" t="s">
        <v>167</v>
      </c>
      <c r="AU604" s="476" t="s">
        <v>90</v>
      </c>
      <c r="AY604" s="378" t="s">
        <v>165</v>
      </c>
      <c r="BE604" s="477">
        <f>IF(N604="základní",J604,0)</f>
        <v>0</v>
      </c>
      <c r="BF604" s="477">
        <f>IF(N604="snížená",J604,0)</f>
        <v>0</v>
      </c>
      <c r="BG604" s="477">
        <f>IF(N604="zákl. přenesená",J604,0)</f>
        <v>0</v>
      </c>
      <c r="BH604" s="477">
        <f>IF(N604="sníž. přenesená",J604,0)</f>
        <v>0</v>
      </c>
      <c r="BI604" s="477">
        <f>IF(N604="nulová",J604,0)</f>
        <v>0</v>
      </c>
      <c r="BJ604" s="378" t="s">
        <v>88</v>
      </c>
      <c r="BK604" s="477">
        <f>ROUND(I604*H604,2)</f>
        <v>0</v>
      </c>
      <c r="BL604" s="378" t="s">
        <v>267</v>
      </c>
      <c r="BM604" s="476" t="s">
        <v>1111</v>
      </c>
    </row>
    <row r="605" spans="1:65" s="391" customFormat="1">
      <c r="A605" s="387"/>
      <c r="B605" s="388"/>
      <c r="C605" s="387"/>
      <c r="D605" s="478" t="s">
        <v>174</v>
      </c>
      <c r="E605" s="387"/>
      <c r="F605" s="479" t="s">
        <v>1112</v>
      </c>
      <c r="G605" s="387"/>
      <c r="H605" s="387"/>
      <c r="I605" s="480"/>
      <c r="J605" s="387"/>
      <c r="K605" s="387"/>
      <c r="L605" s="388"/>
      <c r="M605" s="481"/>
      <c r="O605" s="387"/>
      <c r="P605" s="387"/>
      <c r="Q605" s="387"/>
      <c r="R605" s="387"/>
      <c r="S605" s="387"/>
      <c r="T605" s="482"/>
      <c r="U605" s="387"/>
      <c r="V605" s="387"/>
      <c r="W605" s="387"/>
      <c r="X605" s="387"/>
      <c r="Y605" s="387"/>
      <c r="Z605" s="387"/>
      <c r="AA605" s="387"/>
      <c r="AB605" s="387"/>
      <c r="AC605" s="387"/>
      <c r="AD605" s="387"/>
      <c r="AE605" s="387"/>
      <c r="AT605" s="378" t="s">
        <v>174</v>
      </c>
      <c r="AU605" s="378" t="s">
        <v>90</v>
      </c>
    </row>
    <row r="606" spans="1:65" s="391" customFormat="1" ht="33" customHeight="1">
      <c r="A606" s="387"/>
      <c r="B606" s="388"/>
      <c r="C606" s="492" t="s">
        <v>1131</v>
      </c>
      <c r="D606" s="492" t="s">
        <v>319</v>
      </c>
      <c r="E606" s="493" t="s">
        <v>1114</v>
      </c>
      <c r="F606" s="494" t="s">
        <v>1115</v>
      </c>
      <c r="G606" s="495" t="s">
        <v>232</v>
      </c>
      <c r="H606" s="496">
        <v>1</v>
      </c>
      <c r="I606" s="497"/>
      <c r="J606" s="498">
        <f>ROUND(I606*H606,2)</f>
        <v>0</v>
      </c>
      <c r="K606" s="494" t="s">
        <v>79</v>
      </c>
      <c r="L606" s="499"/>
      <c r="M606" s="500" t="s">
        <v>79</v>
      </c>
      <c r="N606" s="501" t="s">
        <v>51</v>
      </c>
      <c r="O606" s="387"/>
      <c r="P606" s="474">
        <f>O606*H606</f>
        <v>0</v>
      </c>
      <c r="Q606" s="474">
        <v>0</v>
      </c>
      <c r="R606" s="474">
        <f>Q606*H606</f>
        <v>0</v>
      </c>
      <c r="S606" s="474">
        <v>0</v>
      </c>
      <c r="T606" s="475">
        <f>S606*H606</f>
        <v>0</v>
      </c>
      <c r="U606" s="387"/>
      <c r="V606" s="387"/>
      <c r="W606" s="387"/>
      <c r="X606" s="387"/>
      <c r="Y606" s="387"/>
      <c r="Z606" s="387"/>
      <c r="AA606" s="387"/>
      <c r="AB606" s="387"/>
      <c r="AC606" s="387"/>
      <c r="AD606" s="387"/>
      <c r="AE606" s="387"/>
      <c r="AR606" s="476" t="s">
        <v>372</v>
      </c>
      <c r="AT606" s="476" t="s">
        <v>319</v>
      </c>
      <c r="AU606" s="476" t="s">
        <v>90</v>
      </c>
      <c r="AY606" s="378" t="s">
        <v>165</v>
      </c>
      <c r="BE606" s="477">
        <f>IF(N606="základní",J606,0)</f>
        <v>0</v>
      </c>
      <c r="BF606" s="477">
        <f>IF(N606="snížená",J606,0)</f>
        <v>0</v>
      </c>
      <c r="BG606" s="477">
        <f>IF(N606="zákl. přenesená",J606,0)</f>
        <v>0</v>
      </c>
      <c r="BH606" s="477">
        <f>IF(N606="sníž. přenesená",J606,0)</f>
        <v>0</v>
      </c>
      <c r="BI606" s="477">
        <f>IF(N606="nulová",J606,0)</f>
        <v>0</v>
      </c>
      <c r="BJ606" s="378" t="s">
        <v>88</v>
      </c>
      <c r="BK606" s="477">
        <f>ROUND(I606*H606,2)</f>
        <v>0</v>
      </c>
      <c r="BL606" s="378" t="s">
        <v>267</v>
      </c>
      <c r="BM606" s="476" t="s">
        <v>1116</v>
      </c>
    </row>
    <row r="607" spans="1:65" s="483" customFormat="1">
      <c r="B607" s="484"/>
      <c r="D607" s="485" t="s">
        <v>176</v>
      </c>
      <c r="E607" s="486" t="s">
        <v>79</v>
      </c>
      <c r="F607" s="487" t="s">
        <v>861</v>
      </c>
      <c r="H607" s="488">
        <v>1</v>
      </c>
      <c r="I607" s="489"/>
      <c r="L607" s="484"/>
      <c r="M607" s="490"/>
      <c r="T607" s="491"/>
      <c r="AT607" s="486" t="s">
        <v>176</v>
      </c>
      <c r="AU607" s="486" t="s">
        <v>90</v>
      </c>
      <c r="AV607" s="483" t="s">
        <v>90</v>
      </c>
      <c r="AW607" s="483" t="s">
        <v>39</v>
      </c>
      <c r="AX607" s="483" t="s">
        <v>81</v>
      </c>
      <c r="AY607" s="486" t="s">
        <v>165</v>
      </c>
    </row>
    <row r="608" spans="1:65" s="391" customFormat="1" ht="24.2" customHeight="1">
      <c r="A608" s="387"/>
      <c r="B608" s="388"/>
      <c r="C608" s="465" t="s">
        <v>1135</v>
      </c>
      <c r="D608" s="465" t="s">
        <v>167</v>
      </c>
      <c r="E608" s="466" t="s">
        <v>1118</v>
      </c>
      <c r="F608" s="467" t="s">
        <v>1119</v>
      </c>
      <c r="G608" s="468" t="s">
        <v>232</v>
      </c>
      <c r="H608" s="469">
        <v>3</v>
      </c>
      <c r="I608" s="470"/>
      <c r="J608" s="471">
        <f>ROUND(I608*H608,2)</f>
        <v>0</v>
      </c>
      <c r="K608" s="467" t="s">
        <v>171</v>
      </c>
      <c r="L608" s="388"/>
      <c r="M608" s="472" t="s">
        <v>79</v>
      </c>
      <c r="N608" s="473" t="s">
        <v>51</v>
      </c>
      <c r="O608" s="387"/>
      <c r="P608" s="474">
        <f>O608*H608</f>
        <v>0</v>
      </c>
      <c r="Q608" s="474">
        <v>0</v>
      </c>
      <c r="R608" s="474">
        <f>Q608*H608</f>
        <v>0</v>
      </c>
      <c r="S608" s="474">
        <v>0</v>
      </c>
      <c r="T608" s="475">
        <f>S608*H608</f>
        <v>0</v>
      </c>
      <c r="U608" s="387"/>
      <c r="V608" s="387"/>
      <c r="W608" s="387"/>
      <c r="X608" s="387"/>
      <c r="Y608" s="387"/>
      <c r="Z608" s="387"/>
      <c r="AA608" s="387"/>
      <c r="AB608" s="387"/>
      <c r="AC608" s="387"/>
      <c r="AD608" s="387"/>
      <c r="AE608" s="387"/>
      <c r="AR608" s="476" t="s">
        <v>267</v>
      </c>
      <c r="AT608" s="476" t="s">
        <v>167</v>
      </c>
      <c r="AU608" s="476" t="s">
        <v>90</v>
      </c>
      <c r="AY608" s="378" t="s">
        <v>165</v>
      </c>
      <c r="BE608" s="477">
        <f>IF(N608="základní",J608,0)</f>
        <v>0</v>
      </c>
      <c r="BF608" s="477">
        <f>IF(N608="snížená",J608,0)</f>
        <v>0</v>
      </c>
      <c r="BG608" s="477">
        <f>IF(N608="zákl. přenesená",J608,0)</f>
        <v>0</v>
      </c>
      <c r="BH608" s="477">
        <f>IF(N608="sníž. přenesená",J608,0)</f>
        <v>0</v>
      </c>
      <c r="BI608" s="477">
        <f>IF(N608="nulová",J608,0)</f>
        <v>0</v>
      </c>
      <c r="BJ608" s="378" t="s">
        <v>88</v>
      </c>
      <c r="BK608" s="477">
        <f>ROUND(I608*H608,2)</f>
        <v>0</v>
      </c>
      <c r="BL608" s="378" t="s">
        <v>267</v>
      </c>
      <c r="BM608" s="476" t="s">
        <v>1120</v>
      </c>
    </row>
    <row r="609" spans="1:65" s="391" customFormat="1">
      <c r="A609" s="387"/>
      <c r="B609" s="388"/>
      <c r="C609" s="387"/>
      <c r="D609" s="478" t="s">
        <v>174</v>
      </c>
      <c r="E609" s="387"/>
      <c r="F609" s="479" t="s">
        <v>1121</v>
      </c>
      <c r="G609" s="387"/>
      <c r="H609" s="387"/>
      <c r="I609" s="480"/>
      <c r="J609" s="387"/>
      <c r="K609" s="387"/>
      <c r="L609" s="388"/>
      <c r="M609" s="481"/>
      <c r="O609" s="387"/>
      <c r="P609" s="387"/>
      <c r="Q609" s="387"/>
      <c r="R609" s="387"/>
      <c r="S609" s="387"/>
      <c r="T609" s="482"/>
      <c r="U609" s="387"/>
      <c r="V609" s="387"/>
      <c r="W609" s="387"/>
      <c r="X609" s="387"/>
      <c r="Y609" s="387"/>
      <c r="Z609" s="387"/>
      <c r="AA609" s="387"/>
      <c r="AB609" s="387"/>
      <c r="AC609" s="387"/>
      <c r="AD609" s="387"/>
      <c r="AE609" s="387"/>
      <c r="AT609" s="378" t="s">
        <v>174</v>
      </c>
      <c r="AU609" s="378" t="s">
        <v>90</v>
      </c>
    </row>
    <row r="610" spans="1:65" s="391" customFormat="1" ht="33" customHeight="1">
      <c r="A610" s="387"/>
      <c r="B610" s="388"/>
      <c r="C610" s="492" t="s">
        <v>1140</v>
      </c>
      <c r="D610" s="492" t="s">
        <v>319</v>
      </c>
      <c r="E610" s="493" t="s">
        <v>1123</v>
      </c>
      <c r="F610" s="494" t="s">
        <v>1124</v>
      </c>
      <c r="G610" s="495" t="s">
        <v>232</v>
      </c>
      <c r="H610" s="496">
        <v>3</v>
      </c>
      <c r="I610" s="497"/>
      <c r="J610" s="498">
        <f>ROUND(I610*H610,2)</f>
        <v>0</v>
      </c>
      <c r="K610" s="494" t="s">
        <v>79</v>
      </c>
      <c r="L610" s="499"/>
      <c r="M610" s="500" t="s">
        <v>79</v>
      </c>
      <c r="N610" s="501" t="s">
        <v>51</v>
      </c>
      <c r="O610" s="387"/>
      <c r="P610" s="474">
        <f>O610*H610</f>
        <v>0</v>
      </c>
      <c r="Q610" s="474">
        <v>0</v>
      </c>
      <c r="R610" s="474">
        <f>Q610*H610</f>
        <v>0</v>
      </c>
      <c r="S610" s="474">
        <v>0</v>
      </c>
      <c r="T610" s="475">
        <f>S610*H610</f>
        <v>0</v>
      </c>
      <c r="U610" s="387"/>
      <c r="V610" s="387"/>
      <c r="W610" s="387"/>
      <c r="X610" s="387"/>
      <c r="Y610" s="387"/>
      <c r="Z610" s="387"/>
      <c r="AA610" s="387"/>
      <c r="AB610" s="387"/>
      <c r="AC610" s="387"/>
      <c r="AD610" s="387"/>
      <c r="AE610" s="387"/>
      <c r="AR610" s="476" t="s">
        <v>372</v>
      </c>
      <c r="AT610" s="476" t="s">
        <v>319</v>
      </c>
      <c r="AU610" s="476" t="s">
        <v>90</v>
      </c>
      <c r="AY610" s="378" t="s">
        <v>165</v>
      </c>
      <c r="BE610" s="477">
        <f>IF(N610="základní",J610,0)</f>
        <v>0</v>
      </c>
      <c r="BF610" s="477">
        <f>IF(N610="snížená",J610,0)</f>
        <v>0</v>
      </c>
      <c r="BG610" s="477">
        <f>IF(N610="zákl. přenesená",J610,0)</f>
        <v>0</v>
      </c>
      <c r="BH610" s="477">
        <f>IF(N610="sníž. přenesená",J610,0)</f>
        <v>0</v>
      </c>
      <c r="BI610" s="477">
        <f>IF(N610="nulová",J610,0)</f>
        <v>0</v>
      </c>
      <c r="BJ610" s="378" t="s">
        <v>88</v>
      </c>
      <c r="BK610" s="477">
        <f>ROUND(I610*H610,2)</f>
        <v>0</v>
      </c>
      <c r="BL610" s="378" t="s">
        <v>267</v>
      </c>
      <c r="BM610" s="476" t="s">
        <v>1125</v>
      </c>
    </row>
    <row r="611" spans="1:65" s="483" customFormat="1">
      <c r="B611" s="484"/>
      <c r="D611" s="485" t="s">
        <v>176</v>
      </c>
      <c r="E611" s="486" t="s">
        <v>79</v>
      </c>
      <c r="F611" s="487" t="s">
        <v>1001</v>
      </c>
      <c r="H611" s="488">
        <v>3</v>
      </c>
      <c r="I611" s="489"/>
      <c r="L611" s="484"/>
      <c r="M611" s="490"/>
      <c r="T611" s="491"/>
      <c r="AT611" s="486" t="s">
        <v>176</v>
      </c>
      <c r="AU611" s="486" t="s">
        <v>90</v>
      </c>
      <c r="AV611" s="483" t="s">
        <v>90</v>
      </c>
      <c r="AW611" s="483" t="s">
        <v>39</v>
      </c>
      <c r="AX611" s="483" t="s">
        <v>81</v>
      </c>
      <c r="AY611" s="486" t="s">
        <v>165</v>
      </c>
    </row>
    <row r="612" spans="1:65" s="391" customFormat="1" ht="33" customHeight="1">
      <c r="A612" s="387"/>
      <c r="B612" s="388"/>
      <c r="C612" s="465" t="s">
        <v>1144</v>
      </c>
      <c r="D612" s="465" t="s">
        <v>167</v>
      </c>
      <c r="E612" s="466" t="s">
        <v>1127</v>
      </c>
      <c r="F612" s="467" t="s">
        <v>1128</v>
      </c>
      <c r="G612" s="468" t="s">
        <v>232</v>
      </c>
      <c r="H612" s="469">
        <v>1</v>
      </c>
      <c r="I612" s="470"/>
      <c r="J612" s="471">
        <f>ROUND(I612*H612,2)</f>
        <v>0</v>
      </c>
      <c r="K612" s="467" t="s">
        <v>171</v>
      </c>
      <c r="L612" s="388"/>
      <c r="M612" s="472" t="s">
        <v>79</v>
      </c>
      <c r="N612" s="473" t="s">
        <v>51</v>
      </c>
      <c r="O612" s="387"/>
      <c r="P612" s="474">
        <f>O612*H612</f>
        <v>0</v>
      </c>
      <c r="Q612" s="474">
        <v>0</v>
      </c>
      <c r="R612" s="474">
        <f>Q612*H612</f>
        <v>0</v>
      </c>
      <c r="S612" s="474">
        <v>0</v>
      </c>
      <c r="T612" s="475">
        <f>S612*H612</f>
        <v>0</v>
      </c>
      <c r="U612" s="387"/>
      <c r="V612" s="387"/>
      <c r="W612" s="387"/>
      <c r="X612" s="387"/>
      <c r="Y612" s="387"/>
      <c r="Z612" s="387"/>
      <c r="AA612" s="387"/>
      <c r="AB612" s="387"/>
      <c r="AC612" s="387"/>
      <c r="AD612" s="387"/>
      <c r="AE612" s="387"/>
      <c r="AR612" s="476" t="s">
        <v>267</v>
      </c>
      <c r="AT612" s="476" t="s">
        <v>167</v>
      </c>
      <c r="AU612" s="476" t="s">
        <v>90</v>
      </c>
      <c r="AY612" s="378" t="s">
        <v>165</v>
      </c>
      <c r="BE612" s="477">
        <f>IF(N612="základní",J612,0)</f>
        <v>0</v>
      </c>
      <c r="BF612" s="477">
        <f>IF(N612="snížená",J612,0)</f>
        <v>0</v>
      </c>
      <c r="BG612" s="477">
        <f>IF(N612="zákl. přenesená",J612,0)</f>
        <v>0</v>
      </c>
      <c r="BH612" s="477">
        <f>IF(N612="sníž. přenesená",J612,0)</f>
        <v>0</v>
      </c>
      <c r="BI612" s="477">
        <f>IF(N612="nulová",J612,0)</f>
        <v>0</v>
      </c>
      <c r="BJ612" s="378" t="s">
        <v>88</v>
      </c>
      <c r="BK612" s="477">
        <f>ROUND(I612*H612,2)</f>
        <v>0</v>
      </c>
      <c r="BL612" s="378" t="s">
        <v>267</v>
      </c>
      <c r="BM612" s="476" t="s">
        <v>1129</v>
      </c>
    </row>
    <row r="613" spans="1:65" s="391" customFormat="1">
      <c r="A613" s="387"/>
      <c r="B613" s="388"/>
      <c r="C613" s="387"/>
      <c r="D613" s="478" t="s">
        <v>174</v>
      </c>
      <c r="E613" s="387"/>
      <c r="F613" s="479" t="s">
        <v>1130</v>
      </c>
      <c r="G613" s="387"/>
      <c r="H613" s="387"/>
      <c r="I613" s="480"/>
      <c r="J613" s="387"/>
      <c r="K613" s="387"/>
      <c r="L613" s="388"/>
      <c r="M613" s="481"/>
      <c r="O613" s="387"/>
      <c r="P613" s="387"/>
      <c r="Q613" s="387"/>
      <c r="R613" s="387"/>
      <c r="S613" s="387"/>
      <c r="T613" s="482"/>
      <c r="U613" s="387"/>
      <c r="V613" s="387"/>
      <c r="W613" s="387"/>
      <c r="X613" s="387"/>
      <c r="Y613" s="387"/>
      <c r="Z613" s="387"/>
      <c r="AA613" s="387"/>
      <c r="AB613" s="387"/>
      <c r="AC613" s="387"/>
      <c r="AD613" s="387"/>
      <c r="AE613" s="387"/>
      <c r="AT613" s="378" t="s">
        <v>174</v>
      </c>
      <c r="AU613" s="378" t="s">
        <v>90</v>
      </c>
    </row>
    <row r="614" spans="1:65" s="391" customFormat="1" ht="24.2" customHeight="1">
      <c r="A614" s="387"/>
      <c r="B614" s="388"/>
      <c r="C614" s="492" t="s">
        <v>1149</v>
      </c>
      <c r="D614" s="492" t="s">
        <v>319</v>
      </c>
      <c r="E614" s="493" t="s">
        <v>1132</v>
      </c>
      <c r="F614" s="494" t="s">
        <v>1133</v>
      </c>
      <c r="G614" s="495" t="s">
        <v>232</v>
      </c>
      <c r="H614" s="496">
        <v>1</v>
      </c>
      <c r="I614" s="497"/>
      <c r="J614" s="498">
        <f>ROUND(I614*H614,2)</f>
        <v>0</v>
      </c>
      <c r="K614" s="494" t="s">
        <v>79</v>
      </c>
      <c r="L614" s="499"/>
      <c r="M614" s="500" t="s">
        <v>79</v>
      </c>
      <c r="N614" s="501" t="s">
        <v>51</v>
      </c>
      <c r="O614" s="387"/>
      <c r="P614" s="474">
        <f>O614*H614</f>
        <v>0</v>
      </c>
      <c r="Q614" s="474">
        <v>0</v>
      </c>
      <c r="R614" s="474">
        <f>Q614*H614</f>
        <v>0</v>
      </c>
      <c r="S614" s="474">
        <v>0</v>
      </c>
      <c r="T614" s="475">
        <f>S614*H614</f>
        <v>0</v>
      </c>
      <c r="U614" s="387"/>
      <c r="V614" s="387"/>
      <c r="W614" s="387"/>
      <c r="X614" s="387"/>
      <c r="Y614" s="387"/>
      <c r="Z614" s="387"/>
      <c r="AA614" s="387"/>
      <c r="AB614" s="387"/>
      <c r="AC614" s="387"/>
      <c r="AD614" s="387"/>
      <c r="AE614" s="387"/>
      <c r="AR614" s="476" t="s">
        <v>372</v>
      </c>
      <c r="AT614" s="476" t="s">
        <v>319</v>
      </c>
      <c r="AU614" s="476" t="s">
        <v>90</v>
      </c>
      <c r="AY614" s="378" t="s">
        <v>165</v>
      </c>
      <c r="BE614" s="477">
        <f>IF(N614="základní",J614,0)</f>
        <v>0</v>
      </c>
      <c r="BF614" s="477">
        <f>IF(N614="snížená",J614,0)</f>
        <v>0</v>
      </c>
      <c r="BG614" s="477">
        <f>IF(N614="zákl. přenesená",J614,0)</f>
        <v>0</v>
      </c>
      <c r="BH614" s="477">
        <f>IF(N614="sníž. přenesená",J614,0)</f>
        <v>0</v>
      </c>
      <c r="BI614" s="477">
        <f>IF(N614="nulová",J614,0)</f>
        <v>0</v>
      </c>
      <c r="BJ614" s="378" t="s">
        <v>88</v>
      </c>
      <c r="BK614" s="477">
        <f>ROUND(I614*H614,2)</f>
        <v>0</v>
      </c>
      <c r="BL614" s="378" t="s">
        <v>267</v>
      </c>
      <c r="BM614" s="476" t="s">
        <v>1134</v>
      </c>
    </row>
    <row r="615" spans="1:65" s="483" customFormat="1">
      <c r="B615" s="484"/>
      <c r="D615" s="485" t="s">
        <v>176</v>
      </c>
      <c r="E615" s="486" t="s">
        <v>79</v>
      </c>
      <c r="F615" s="487" t="s">
        <v>861</v>
      </c>
      <c r="H615" s="488">
        <v>1</v>
      </c>
      <c r="I615" s="489"/>
      <c r="L615" s="484"/>
      <c r="M615" s="490"/>
      <c r="T615" s="491"/>
      <c r="AT615" s="486" t="s">
        <v>176</v>
      </c>
      <c r="AU615" s="486" t="s">
        <v>90</v>
      </c>
      <c r="AV615" s="483" t="s">
        <v>90</v>
      </c>
      <c r="AW615" s="483" t="s">
        <v>39</v>
      </c>
      <c r="AX615" s="483" t="s">
        <v>81</v>
      </c>
      <c r="AY615" s="486" t="s">
        <v>165</v>
      </c>
    </row>
    <row r="616" spans="1:65" s="391" customFormat="1" ht="21.75" customHeight="1">
      <c r="A616" s="387"/>
      <c r="B616" s="388"/>
      <c r="C616" s="465" t="s">
        <v>1153</v>
      </c>
      <c r="D616" s="465" t="s">
        <v>167</v>
      </c>
      <c r="E616" s="466" t="s">
        <v>1136</v>
      </c>
      <c r="F616" s="467" t="s">
        <v>1137</v>
      </c>
      <c r="G616" s="468" t="s">
        <v>232</v>
      </c>
      <c r="H616" s="469">
        <v>1</v>
      </c>
      <c r="I616" s="470"/>
      <c r="J616" s="471">
        <f>ROUND(I616*H616,2)</f>
        <v>0</v>
      </c>
      <c r="K616" s="467" t="s">
        <v>171</v>
      </c>
      <c r="L616" s="388"/>
      <c r="M616" s="472" t="s">
        <v>79</v>
      </c>
      <c r="N616" s="473" t="s">
        <v>51</v>
      </c>
      <c r="O616" s="387"/>
      <c r="P616" s="474">
        <f>O616*H616</f>
        <v>0</v>
      </c>
      <c r="Q616" s="474">
        <v>0</v>
      </c>
      <c r="R616" s="474">
        <f>Q616*H616</f>
        <v>0</v>
      </c>
      <c r="S616" s="474">
        <v>0</v>
      </c>
      <c r="T616" s="475">
        <f>S616*H616</f>
        <v>0</v>
      </c>
      <c r="U616" s="387"/>
      <c r="V616" s="387"/>
      <c r="W616" s="387"/>
      <c r="X616" s="387"/>
      <c r="Y616" s="387"/>
      <c r="Z616" s="387"/>
      <c r="AA616" s="387"/>
      <c r="AB616" s="387"/>
      <c r="AC616" s="387"/>
      <c r="AD616" s="387"/>
      <c r="AE616" s="387"/>
      <c r="AR616" s="476" t="s">
        <v>267</v>
      </c>
      <c r="AT616" s="476" t="s">
        <v>167</v>
      </c>
      <c r="AU616" s="476" t="s">
        <v>90</v>
      </c>
      <c r="AY616" s="378" t="s">
        <v>165</v>
      </c>
      <c r="BE616" s="477">
        <f>IF(N616="základní",J616,0)</f>
        <v>0</v>
      </c>
      <c r="BF616" s="477">
        <f>IF(N616="snížená",J616,0)</f>
        <v>0</v>
      </c>
      <c r="BG616" s="477">
        <f>IF(N616="zákl. přenesená",J616,0)</f>
        <v>0</v>
      </c>
      <c r="BH616" s="477">
        <f>IF(N616="sníž. přenesená",J616,0)</f>
        <v>0</v>
      </c>
      <c r="BI616" s="477">
        <f>IF(N616="nulová",J616,0)</f>
        <v>0</v>
      </c>
      <c r="BJ616" s="378" t="s">
        <v>88</v>
      </c>
      <c r="BK616" s="477">
        <f>ROUND(I616*H616,2)</f>
        <v>0</v>
      </c>
      <c r="BL616" s="378" t="s">
        <v>267</v>
      </c>
      <c r="BM616" s="476" t="s">
        <v>1138</v>
      </c>
    </row>
    <row r="617" spans="1:65" s="391" customFormat="1">
      <c r="A617" s="387"/>
      <c r="B617" s="388"/>
      <c r="C617" s="387"/>
      <c r="D617" s="478" t="s">
        <v>174</v>
      </c>
      <c r="E617" s="387"/>
      <c r="F617" s="479" t="s">
        <v>1139</v>
      </c>
      <c r="G617" s="387"/>
      <c r="H617" s="387"/>
      <c r="I617" s="480"/>
      <c r="J617" s="387"/>
      <c r="K617" s="387"/>
      <c r="L617" s="388"/>
      <c r="M617" s="481"/>
      <c r="O617" s="387"/>
      <c r="P617" s="387"/>
      <c r="Q617" s="387"/>
      <c r="R617" s="387"/>
      <c r="S617" s="387"/>
      <c r="T617" s="482"/>
      <c r="U617" s="387"/>
      <c r="V617" s="387"/>
      <c r="W617" s="387"/>
      <c r="X617" s="387"/>
      <c r="Y617" s="387"/>
      <c r="Z617" s="387"/>
      <c r="AA617" s="387"/>
      <c r="AB617" s="387"/>
      <c r="AC617" s="387"/>
      <c r="AD617" s="387"/>
      <c r="AE617" s="387"/>
      <c r="AT617" s="378" t="s">
        <v>174</v>
      </c>
      <c r="AU617" s="378" t="s">
        <v>90</v>
      </c>
    </row>
    <row r="618" spans="1:65" s="391" customFormat="1" ht="16.5" customHeight="1">
      <c r="A618" s="387"/>
      <c r="B618" s="388"/>
      <c r="C618" s="492" t="s">
        <v>1157</v>
      </c>
      <c r="D618" s="492" t="s">
        <v>319</v>
      </c>
      <c r="E618" s="493" t="s">
        <v>1141</v>
      </c>
      <c r="F618" s="494" t="s">
        <v>1142</v>
      </c>
      <c r="G618" s="495" t="s">
        <v>232</v>
      </c>
      <c r="H618" s="496">
        <v>1</v>
      </c>
      <c r="I618" s="497"/>
      <c r="J618" s="498">
        <f>ROUND(I618*H618,2)</f>
        <v>0</v>
      </c>
      <c r="K618" s="494" t="s">
        <v>79</v>
      </c>
      <c r="L618" s="499"/>
      <c r="M618" s="500" t="s">
        <v>79</v>
      </c>
      <c r="N618" s="501" t="s">
        <v>51</v>
      </c>
      <c r="O618" s="387"/>
      <c r="P618" s="474">
        <f>O618*H618</f>
        <v>0</v>
      </c>
      <c r="Q618" s="474">
        <v>0</v>
      </c>
      <c r="R618" s="474">
        <f>Q618*H618</f>
        <v>0</v>
      </c>
      <c r="S618" s="474">
        <v>0</v>
      </c>
      <c r="T618" s="475">
        <f>S618*H618</f>
        <v>0</v>
      </c>
      <c r="U618" s="387"/>
      <c r="V618" s="387"/>
      <c r="W618" s="387"/>
      <c r="X618" s="387"/>
      <c r="Y618" s="387"/>
      <c r="Z618" s="387"/>
      <c r="AA618" s="387"/>
      <c r="AB618" s="387"/>
      <c r="AC618" s="387"/>
      <c r="AD618" s="387"/>
      <c r="AE618" s="387"/>
      <c r="AR618" s="476" t="s">
        <v>372</v>
      </c>
      <c r="AT618" s="476" t="s">
        <v>319</v>
      </c>
      <c r="AU618" s="476" t="s">
        <v>90</v>
      </c>
      <c r="AY618" s="378" t="s">
        <v>165</v>
      </c>
      <c r="BE618" s="477">
        <f>IF(N618="základní",J618,0)</f>
        <v>0</v>
      </c>
      <c r="BF618" s="477">
        <f>IF(N618="snížená",J618,0)</f>
        <v>0</v>
      </c>
      <c r="BG618" s="477">
        <f>IF(N618="zákl. přenesená",J618,0)</f>
        <v>0</v>
      </c>
      <c r="BH618" s="477">
        <f>IF(N618="sníž. přenesená",J618,0)</f>
        <v>0</v>
      </c>
      <c r="BI618" s="477">
        <f>IF(N618="nulová",J618,0)</f>
        <v>0</v>
      </c>
      <c r="BJ618" s="378" t="s">
        <v>88</v>
      </c>
      <c r="BK618" s="477">
        <f>ROUND(I618*H618,2)</f>
        <v>0</v>
      </c>
      <c r="BL618" s="378" t="s">
        <v>267</v>
      </c>
      <c r="BM618" s="476" t="s">
        <v>1143</v>
      </c>
    </row>
    <row r="619" spans="1:65" s="483" customFormat="1">
      <c r="B619" s="484"/>
      <c r="D619" s="485" t="s">
        <v>176</v>
      </c>
      <c r="E619" s="486" t="s">
        <v>79</v>
      </c>
      <c r="F619" s="487" t="s">
        <v>861</v>
      </c>
      <c r="H619" s="488">
        <v>1</v>
      </c>
      <c r="I619" s="489"/>
      <c r="L619" s="484"/>
      <c r="M619" s="490"/>
      <c r="T619" s="491"/>
      <c r="AT619" s="486" t="s">
        <v>176</v>
      </c>
      <c r="AU619" s="486" t="s">
        <v>90</v>
      </c>
      <c r="AV619" s="483" t="s">
        <v>90</v>
      </c>
      <c r="AW619" s="483" t="s">
        <v>39</v>
      </c>
      <c r="AX619" s="483" t="s">
        <v>88</v>
      </c>
      <c r="AY619" s="486" t="s">
        <v>165</v>
      </c>
    </row>
    <row r="620" spans="1:65" s="391" customFormat="1" ht="44.25" customHeight="1">
      <c r="A620" s="387"/>
      <c r="B620" s="388"/>
      <c r="C620" s="465" t="s">
        <v>1161</v>
      </c>
      <c r="D620" s="465" t="s">
        <v>167</v>
      </c>
      <c r="E620" s="466" t="s">
        <v>1145</v>
      </c>
      <c r="F620" s="467" t="s">
        <v>1146</v>
      </c>
      <c r="G620" s="468" t="s">
        <v>232</v>
      </c>
      <c r="H620" s="469">
        <v>15</v>
      </c>
      <c r="I620" s="470"/>
      <c r="J620" s="471">
        <f>ROUND(I620*H620,2)</f>
        <v>0</v>
      </c>
      <c r="K620" s="467" t="s">
        <v>171</v>
      </c>
      <c r="L620" s="388"/>
      <c r="M620" s="472" t="s">
        <v>79</v>
      </c>
      <c r="N620" s="473" t="s">
        <v>51</v>
      </c>
      <c r="O620" s="387"/>
      <c r="P620" s="474">
        <f>O620*H620</f>
        <v>0</v>
      </c>
      <c r="Q620" s="474">
        <v>0</v>
      </c>
      <c r="R620" s="474">
        <f>Q620*H620</f>
        <v>0</v>
      </c>
      <c r="S620" s="474">
        <v>0</v>
      </c>
      <c r="T620" s="475">
        <f>S620*H620</f>
        <v>0</v>
      </c>
      <c r="U620" s="387"/>
      <c r="V620" s="387"/>
      <c r="W620" s="387"/>
      <c r="X620" s="387"/>
      <c r="Y620" s="387"/>
      <c r="Z620" s="387"/>
      <c r="AA620" s="387"/>
      <c r="AB620" s="387"/>
      <c r="AC620" s="387"/>
      <c r="AD620" s="387"/>
      <c r="AE620" s="387"/>
      <c r="AR620" s="476" t="s">
        <v>267</v>
      </c>
      <c r="AT620" s="476" t="s">
        <v>167</v>
      </c>
      <c r="AU620" s="476" t="s">
        <v>90</v>
      </c>
      <c r="AY620" s="378" t="s">
        <v>165</v>
      </c>
      <c r="BE620" s="477">
        <f>IF(N620="základní",J620,0)</f>
        <v>0</v>
      </c>
      <c r="BF620" s="477">
        <f>IF(N620="snížená",J620,0)</f>
        <v>0</v>
      </c>
      <c r="BG620" s="477">
        <f>IF(N620="zákl. přenesená",J620,0)</f>
        <v>0</v>
      </c>
      <c r="BH620" s="477">
        <f>IF(N620="sníž. přenesená",J620,0)</f>
        <v>0</v>
      </c>
      <c r="BI620" s="477">
        <f>IF(N620="nulová",J620,0)</f>
        <v>0</v>
      </c>
      <c r="BJ620" s="378" t="s">
        <v>88</v>
      </c>
      <c r="BK620" s="477">
        <f>ROUND(I620*H620,2)</f>
        <v>0</v>
      </c>
      <c r="BL620" s="378" t="s">
        <v>267</v>
      </c>
      <c r="BM620" s="476" t="s">
        <v>1147</v>
      </c>
    </row>
    <row r="621" spans="1:65" s="391" customFormat="1">
      <c r="A621" s="387"/>
      <c r="B621" s="388"/>
      <c r="C621" s="387"/>
      <c r="D621" s="478" t="s">
        <v>174</v>
      </c>
      <c r="E621" s="387"/>
      <c r="F621" s="479" t="s">
        <v>1148</v>
      </c>
      <c r="G621" s="387"/>
      <c r="H621" s="387"/>
      <c r="I621" s="480"/>
      <c r="J621" s="387"/>
      <c r="K621" s="387"/>
      <c r="L621" s="388"/>
      <c r="M621" s="481"/>
      <c r="O621" s="387"/>
      <c r="P621" s="387"/>
      <c r="Q621" s="387"/>
      <c r="R621" s="387"/>
      <c r="S621" s="387"/>
      <c r="T621" s="482"/>
      <c r="U621" s="387"/>
      <c r="V621" s="387"/>
      <c r="W621" s="387"/>
      <c r="X621" s="387"/>
      <c r="Y621" s="387"/>
      <c r="Z621" s="387"/>
      <c r="AA621" s="387"/>
      <c r="AB621" s="387"/>
      <c r="AC621" s="387"/>
      <c r="AD621" s="387"/>
      <c r="AE621" s="387"/>
      <c r="AT621" s="378" t="s">
        <v>174</v>
      </c>
      <c r="AU621" s="378" t="s">
        <v>90</v>
      </c>
    </row>
    <row r="622" spans="1:65" s="391" customFormat="1" ht="24.2" customHeight="1">
      <c r="A622" s="387"/>
      <c r="B622" s="388"/>
      <c r="C622" s="492" t="s">
        <v>1165</v>
      </c>
      <c r="D622" s="492" t="s">
        <v>319</v>
      </c>
      <c r="E622" s="493" t="s">
        <v>1150</v>
      </c>
      <c r="F622" s="494" t="s">
        <v>1151</v>
      </c>
      <c r="G622" s="495" t="s">
        <v>232</v>
      </c>
      <c r="H622" s="496">
        <v>3</v>
      </c>
      <c r="I622" s="497"/>
      <c r="J622" s="498">
        <f>ROUND(I622*H622,2)</f>
        <v>0</v>
      </c>
      <c r="K622" s="494" t="s">
        <v>79</v>
      </c>
      <c r="L622" s="499"/>
      <c r="M622" s="500" t="s">
        <v>79</v>
      </c>
      <c r="N622" s="501" t="s">
        <v>51</v>
      </c>
      <c r="O622" s="387"/>
      <c r="P622" s="474">
        <f>O622*H622</f>
        <v>0</v>
      </c>
      <c r="Q622" s="474">
        <v>0</v>
      </c>
      <c r="R622" s="474">
        <f>Q622*H622</f>
        <v>0</v>
      </c>
      <c r="S622" s="474">
        <v>0</v>
      </c>
      <c r="T622" s="475">
        <f>S622*H622</f>
        <v>0</v>
      </c>
      <c r="U622" s="387"/>
      <c r="V622" s="387"/>
      <c r="W622" s="387"/>
      <c r="X622" s="387"/>
      <c r="Y622" s="387"/>
      <c r="Z622" s="387"/>
      <c r="AA622" s="387"/>
      <c r="AB622" s="387"/>
      <c r="AC622" s="387"/>
      <c r="AD622" s="387"/>
      <c r="AE622" s="387"/>
      <c r="AR622" s="476" t="s">
        <v>372</v>
      </c>
      <c r="AT622" s="476" t="s">
        <v>319</v>
      </c>
      <c r="AU622" s="476" t="s">
        <v>90</v>
      </c>
      <c r="AY622" s="378" t="s">
        <v>165</v>
      </c>
      <c r="BE622" s="477">
        <f>IF(N622="základní",J622,0)</f>
        <v>0</v>
      </c>
      <c r="BF622" s="477">
        <f>IF(N622="snížená",J622,0)</f>
        <v>0</v>
      </c>
      <c r="BG622" s="477">
        <f>IF(N622="zákl. přenesená",J622,0)</f>
        <v>0</v>
      </c>
      <c r="BH622" s="477">
        <f>IF(N622="sníž. přenesená",J622,0)</f>
        <v>0</v>
      </c>
      <c r="BI622" s="477">
        <f>IF(N622="nulová",J622,0)</f>
        <v>0</v>
      </c>
      <c r="BJ622" s="378" t="s">
        <v>88</v>
      </c>
      <c r="BK622" s="477">
        <f>ROUND(I622*H622,2)</f>
        <v>0</v>
      </c>
      <c r="BL622" s="378" t="s">
        <v>267</v>
      </c>
      <c r="BM622" s="476" t="s">
        <v>1152</v>
      </c>
    </row>
    <row r="623" spans="1:65" s="483" customFormat="1">
      <c r="B623" s="484"/>
      <c r="D623" s="485" t="s">
        <v>176</v>
      </c>
      <c r="E623" s="486" t="s">
        <v>79</v>
      </c>
      <c r="F623" s="487" t="s">
        <v>1001</v>
      </c>
      <c r="H623" s="488">
        <v>3</v>
      </c>
      <c r="I623" s="489"/>
      <c r="L623" s="484"/>
      <c r="M623" s="490"/>
      <c r="T623" s="491"/>
      <c r="AT623" s="486" t="s">
        <v>176</v>
      </c>
      <c r="AU623" s="486" t="s">
        <v>90</v>
      </c>
      <c r="AV623" s="483" t="s">
        <v>90</v>
      </c>
      <c r="AW623" s="483" t="s">
        <v>39</v>
      </c>
      <c r="AX623" s="483" t="s">
        <v>81</v>
      </c>
      <c r="AY623" s="486" t="s">
        <v>165</v>
      </c>
    </row>
    <row r="624" spans="1:65" s="391" customFormat="1" ht="24.2" customHeight="1">
      <c r="A624" s="387"/>
      <c r="B624" s="388"/>
      <c r="C624" s="492" t="s">
        <v>1170</v>
      </c>
      <c r="D624" s="492" t="s">
        <v>319</v>
      </c>
      <c r="E624" s="493" t="s">
        <v>1154</v>
      </c>
      <c r="F624" s="494" t="s">
        <v>1155</v>
      </c>
      <c r="G624" s="495" t="s">
        <v>232</v>
      </c>
      <c r="H624" s="496">
        <v>6</v>
      </c>
      <c r="I624" s="497"/>
      <c r="J624" s="498">
        <f>ROUND(I624*H624,2)</f>
        <v>0</v>
      </c>
      <c r="K624" s="494" t="s">
        <v>79</v>
      </c>
      <c r="L624" s="499"/>
      <c r="M624" s="500" t="s">
        <v>79</v>
      </c>
      <c r="N624" s="501" t="s">
        <v>51</v>
      </c>
      <c r="O624" s="387"/>
      <c r="P624" s="474">
        <f>O624*H624</f>
        <v>0</v>
      </c>
      <c r="Q624" s="474">
        <v>0</v>
      </c>
      <c r="R624" s="474">
        <f>Q624*H624</f>
        <v>0</v>
      </c>
      <c r="S624" s="474">
        <v>0</v>
      </c>
      <c r="T624" s="475">
        <f>S624*H624</f>
        <v>0</v>
      </c>
      <c r="U624" s="387"/>
      <c r="V624" s="387"/>
      <c r="W624" s="387"/>
      <c r="X624" s="387"/>
      <c r="Y624" s="387"/>
      <c r="Z624" s="387"/>
      <c r="AA624" s="387"/>
      <c r="AB624" s="387"/>
      <c r="AC624" s="387"/>
      <c r="AD624" s="387"/>
      <c r="AE624" s="387"/>
      <c r="AR624" s="476" t="s">
        <v>372</v>
      </c>
      <c r="AT624" s="476" t="s">
        <v>319</v>
      </c>
      <c r="AU624" s="476" t="s">
        <v>90</v>
      </c>
      <c r="AY624" s="378" t="s">
        <v>165</v>
      </c>
      <c r="BE624" s="477">
        <f>IF(N624="základní",J624,0)</f>
        <v>0</v>
      </c>
      <c r="BF624" s="477">
        <f>IF(N624="snížená",J624,0)</f>
        <v>0</v>
      </c>
      <c r="BG624" s="477">
        <f>IF(N624="zákl. přenesená",J624,0)</f>
        <v>0</v>
      </c>
      <c r="BH624" s="477">
        <f>IF(N624="sníž. přenesená",J624,0)</f>
        <v>0</v>
      </c>
      <c r="BI624" s="477">
        <f>IF(N624="nulová",J624,0)</f>
        <v>0</v>
      </c>
      <c r="BJ624" s="378" t="s">
        <v>88</v>
      </c>
      <c r="BK624" s="477">
        <f>ROUND(I624*H624,2)</f>
        <v>0</v>
      </c>
      <c r="BL624" s="378" t="s">
        <v>267</v>
      </c>
      <c r="BM624" s="476" t="s">
        <v>1156</v>
      </c>
    </row>
    <row r="625" spans="1:65" s="483" customFormat="1">
      <c r="B625" s="484"/>
      <c r="D625" s="485" t="s">
        <v>176</v>
      </c>
      <c r="E625" s="486" t="s">
        <v>79</v>
      </c>
      <c r="F625" s="487" t="s">
        <v>1047</v>
      </c>
      <c r="H625" s="488">
        <v>6</v>
      </c>
      <c r="I625" s="489"/>
      <c r="L625" s="484"/>
      <c r="M625" s="490"/>
      <c r="T625" s="491"/>
      <c r="AT625" s="486" t="s">
        <v>176</v>
      </c>
      <c r="AU625" s="486" t="s">
        <v>90</v>
      </c>
      <c r="AV625" s="483" t="s">
        <v>90</v>
      </c>
      <c r="AW625" s="483" t="s">
        <v>39</v>
      </c>
      <c r="AX625" s="483" t="s">
        <v>81</v>
      </c>
      <c r="AY625" s="486" t="s">
        <v>165</v>
      </c>
    </row>
    <row r="626" spans="1:65" s="391" customFormat="1" ht="33" customHeight="1">
      <c r="A626" s="387"/>
      <c r="B626" s="388"/>
      <c r="C626" s="492" t="s">
        <v>1176</v>
      </c>
      <c r="D626" s="492" t="s">
        <v>319</v>
      </c>
      <c r="E626" s="493" t="s">
        <v>1158</v>
      </c>
      <c r="F626" s="494" t="s">
        <v>1159</v>
      </c>
      <c r="G626" s="495" t="s">
        <v>232</v>
      </c>
      <c r="H626" s="496">
        <v>3</v>
      </c>
      <c r="I626" s="497"/>
      <c r="J626" s="498">
        <f>ROUND(I626*H626,2)</f>
        <v>0</v>
      </c>
      <c r="K626" s="494" t="s">
        <v>79</v>
      </c>
      <c r="L626" s="499"/>
      <c r="M626" s="500" t="s">
        <v>79</v>
      </c>
      <c r="N626" s="501" t="s">
        <v>51</v>
      </c>
      <c r="O626" s="387"/>
      <c r="P626" s="474">
        <f>O626*H626</f>
        <v>0</v>
      </c>
      <c r="Q626" s="474">
        <v>0</v>
      </c>
      <c r="R626" s="474">
        <f>Q626*H626</f>
        <v>0</v>
      </c>
      <c r="S626" s="474">
        <v>0</v>
      </c>
      <c r="T626" s="475">
        <f>S626*H626</f>
        <v>0</v>
      </c>
      <c r="U626" s="387"/>
      <c r="V626" s="387"/>
      <c r="W626" s="387"/>
      <c r="X626" s="387"/>
      <c r="Y626" s="387"/>
      <c r="Z626" s="387"/>
      <c r="AA626" s="387"/>
      <c r="AB626" s="387"/>
      <c r="AC626" s="387"/>
      <c r="AD626" s="387"/>
      <c r="AE626" s="387"/>
      <c r="AR626" s="476" t="s">
        <v>372</v>
      </c>
      <c r="AT626" s="476" t="s">
        <v>319</v>
      </c>
      <c r="AU626" s="476" t="s">
        <v>90</v>
      </c>
      <c r="AY626" s="378" t="s">
        <v>165</v>
      </c>
      <c r="BE626" s="477">
        <f>IF(N626="základní",J626,0)</f>
        <v>0</v>
      </c>
      <c r="BF626" s="477">
        <f>IF(N626="snížená",J626,0)</f>
        <v>0</v>
      </c>
      <c r="BG626" s="477">
        <f>IF(N626="zákl. přenesená",J626,0)</f>
        <v>0</v>
      </c>
      <c r="BH626" s="477">
        <f>IF(N626="sníž. přenesená",J626,0)</f>
        <v>0</v>
      </c>
      <c r="BI626" s="477">
        <f>IF(N626="nulová",J626,0)</f>
        <v>0</v>
      </c>
      <c r="BJ626" s="378" t="s">
        <v>88</v>
      </c>
      <c r="BK626" s="477">
        <f>ROUND(I626*H626,2)</f>
        <v>0</v>
      </c>
      <c r="BL626" s="378" t="s">
        <v>267</v>
      </c>
      <c r="BM626" s="476" t="s">
        <v>1160</v>
      </c>
    </row>
    <row r="627" spans="1:65" s="483" customFormat="1">
      <c r="B627" s="484"/>
      <c r="D627" s="485" t="s">
        <v>176</v>
      </c>
      <c r="E627" s="486" t="s">
        <v>79</v>
      </c>
      <c r="F627" s="487" t="s">
        <v>1001</v>
      </c>
      <c r="H627" s="488">
        <v>3</v>
      </c>
      <c r="I627" s="489"/>
      <c r="L627" s="484"/>
      <c r="M627" s="490"/>
      <c r="T627" s="491"/>
      <c r="AT627" s="486" t="s">
        <v>176</v>
      </c>
      <c r="AU627" s="486" t="s">
        <v>90</v>
      </c>
      <c r="AV627" s="483" t="s">
        <v>90</v>
      </c>
      <c r="AW627" s="483" t="s">
        <v>39</v>
      </c>
      <c r="AX627" s="483" t="s">
        <v>81</v>
      </c>
      <c r="AY627" s="486" t="s">
        <v>165</v>
      </c>
    </row>
    <row r="628" spans="1:65" s="391" customFormat="1" ht="33" customHeight="1">
      <c r="A628" s="387"/>
      <c r="B628" s="388"/>
      <c r="C628" s="492" t="s">
        <v>1183</v>
      </c>
      <c r="D628" s="492" t="s">
        <v>319</v>
      </c>
      <c r="E628" s="493" t="s">
        <v>1162</v>
      </c>
      <c r="F628" s="494" t="s">
        <v>1163</v>
      </c>
      <c r="G628" s="495" t="s">
        <v>232</v>
      </c>
      <c r="H628" s="496">
        <v>3</v>
      </c>
      <c r="I628" s="497"/>
      <c r="J628" s="498">
        <f>ROUND(I628*H628,2)</f>
        <v>0</v>
      </c>
      <c r="K628" s="494" t="s">
        <v>79</v>
      </c>
      <c r="L628" s="499"/>
      <c r="M628" s="500" t="s">
        <v>79</v>
      </c>
      <c r="N628" s="501" t="s">
        <v>51</v>
      </c>
      <c r="O628" s="387"/>
      <c r="P628" s="474">
        <f>O628*H628</f>
        <v>0</v>
      </c>
      <c r="Q628" s="474">
        <v>0</v>
      </c>
      <c r="R628" s="474">
        <f>Q628*H628</f>
        <v>0</v>
      </c>
      <c r="S628" s="474">
        <v>0</v>
      </c>
      <c r="T628" s="475">
        <f>S628*H628</f>
        <v>0</v>
      </c>
      <c r="U628" s="387"/>
      <c r="V628" s="387"/>
      <c r="W628" s="387"/>
      <c r="X628" s="387"/>
      <c r="Y628" s="387"/>
      <c r="Z628" s="387"/>
      <c r="AA628" s="387"/>
      <c r="AB628" s="387"/>
      <c r="AC628" s="387"/>
      <c r="AD628" s="387"/>
      <c r="AE628" s="387"/>
      <c r="AR628" s="476" t="s">
        <v>372</v>
      </c>
      <c r="AT628" s="476" t="s">
        <v>319</v>
      </c>
      <c r="AU628" s="476" t="s">
        <v>90</v>
      </c>
      <c r="AY628" s="378" t="s">
        <v>165</v>
      </c>
      <c r="BE628" s="477">
        <f>IF(N628="základní",J628,0)</f>
        <v>0</v>
      </c>
      <c r="BF628" s="477">
        <f>IF(N628="snížená",J628,0)</f>
        <v>0</v>
      </c>
      <c r="BG628" s="477">
        <f>IF(N628="zákl. přenesená",J628,0)</f>
        <v>0</v>
      </c>
      <c r="BH628" s="477">
        <f>IF(N628="sníž. přenesená",J628,0)</f>
        <v>0</v>
      </c>
      <c r="BI628" s="477">
        <f>IF(N628="nulová",J628,0)</f>
        <v>0</v>
      </c>
      <c r="BJ628" s="378" t="s">
        <v>88</v>
      </c>
      <c r="BK628" s="477">
        <f>ROUND(I628*H628,2)</f>
        <v>0</v>
      </c>
      <c r="BL628" s="378" t="s">
        <v>267</v>
      </c>
      <c r="BM628" s="476" t="s">
        <v>1164</v>
      </c>
    </row>
    <row r="629" spans="1:65" s="483" customFormat="1">
      <c r="B629" s="484"/>
      <c r="D629" s="485" t="s">
        <v>176</v>
      </c>
      <c r="E629" s="486" t="s">
        <v>79</v>
      </c>
      <c r="F629" s="487" t="s">
        <v>1001</v>
      </c>
      <c r="H629" s="488">
        <v>3</v>
      </c>
      <c r="I629" s="489"/>
      <c r="L629" s="484"/>
      <c r="M629" s="490"/>
      <c r="T629" s="491"/>
      <c r="AT629" s="486" t="s">
        <v>176</v>
      </c>
      <c r="AU629" s="486" t="s">
        <v>90</v>
      </c>
      <c r="AV629" s="483" t="s">
        <v>90</v>
      </c>
      <c r="AW629" s="483" t="s">
        <v>39</v>
      </c>
      <c r="AX629" s="483" t="s">
        <v>81</v>
      </c>
      <c r="AY629" s="486" t="s">
        <v>165</v>
      </c>
    </row>
    <row r="630" spans="1:65" s="391" customFormat="1" ht="44.25" customHeight="1">
      <c r="A630" s="387"/>
      <c r="B630" s="388"/>
      <c r="C630" s="465" t="s">
        <v>1188</v>
      </c>
      <c r="D630" s="465" t="s">
        <v>167</v>
      </c>
      <c r="E630" s="466" t="s">
        <v>1166</v>
      </c>
      <c r="F630" s="467" t="s">
        <v>1167</v>
      </c>
      <c r="G630" s="468" t="s">
        <v>232</v>
      </c>
      <c r="H630" s="469">
        <v>1</v>
      </c>
      <c r="I630" s="470"/>
      <c r="J630" s="471">
        <f>ROUND(I630*H630,2)</f>
        <v>0</v>
      </c>
      <c r="K630" s="467" t="s">
        <v>171</v>
      </c>
      <c r="L630" s="388"/>
      <c r="M630" s="472" t="s">
        <v>79</v>
      </c>
      <c r="N630" s="473" t="s">
        <v>51</v>
      </c>
      <c r="O630" s="387"/>
      <c r="P630" s="474">
        <f>O630*H630</f>
        <v>0</v>
      </c>
      <c r="Q630" s="474">
        <v>0</v>
      </c>
      <c r="R630" s="474">
        <f>Q630*H630</f>
        <v>0</v>
      </c>
      <c r="S630" s="474">
        <v>0</v>
      </c>
      <c r="T630" s="475">
        <f>S630*H630</f>
        <v>0</v>
      </c>
      <c r="U630" s="387"/>
      <c r="V630" s="387"/>
      <c r="W630" s="387"/>
      <c r="X630" s="387"/>
      <c r="Y630" s="387"/>
      <c r="Z630" s="387"/>
      <c r="AA630" s="387"/>
      <c r="AB630" s="387"/>
      <c r="AC630" s="387"/>
      <c r="AD630" s="387"/>
      <c r="AE630" s="387"/>
      <c r="AR630" s="476" t="s">
        <v>267</v>
      </c>
      <c r="AT630" s="476" t="s">
        <v>167</v>
      </c>
      <c r="AU630" s="476" t="s">
        <v>90</v>
      </c>
      <c r="AY630" s="378" t="s">
        <v>165</v>
      </c>
      <c r="BE630" s="477">
        <f>IF(N630="základní",J630,0)</f>
        <v>0</v>
      </c>
      <c r="BF630" s="477">
        <f>IF(N630="snížená",J630,0)</f>
        <v>0</v>
      </c>
      <c r="BG630" s="477">
        <f>IF(N630="zákl. přenesená",J630,0)</f>
        <v>0</v>
      </c>
      <c r="BH630" s="477">
        <f>IF(N630="sníž. přenesená",J630,0)</f>
        <v>0</v>
      </c>
      <c r="BI630" s="477">
        <f>IF(N630="nulová",J630,0)</f>
        <v>0</v>
      </c>
      <c r="BJ630" s="378" t="s">
        <v>88</v>
      </c>
      <c r="BK630" s="477">
        <f>ROUND(I630*H630,2)</f>
        <v>0</v>
      </c>
      <c r="BL630" s="378" t="s">
        <v>267</v>
      </c>
      <c r="BM630" s="476" t="s">
        <v>1168</v>
      </c>
    </row>
    <row r="631" spans="1:65" s="391" customFormat="1">
      <c r="A631" s="387"/>
      <c r="B631" s="388"/>
      <c r="C631" s="387"/>
      <c r="D631" s="478" t="s">
        <v>174</v>
      </c>
      <c r="E631" s="387"/>
      <c r="F631" s="479" t="s">
        <v>1169</v>
      </c>
      <c r="G631" s="387"/>
      <c r="H631" s="387"/>
      <c r="I631" s="480"/>
      <c r="J631" s="387"/>
      <c r="K631" s="387"/>
      <c r="L631" s="388"/>
      <c r="M631" s="481"/>
      <c r="O631" s="387"/>
      <c r="P631" s="387"/>
      <c r="Q631" s="387"/>
      <c r="R631" s="387"/>
      <c r="S631" s="387"/>
      <c r="T631" s="482"/>
      <c r="U631" s="387"/>
      <c r="V631" s="387"/>
      <c r="W631" s="387"/>
      <c r="X631" s="387"/>
      <c r="Y631" s="387"/>
      <c r="Z631" s="387"/>
      <c r="AA631" s="387"/>
      <c r="AB631" s="387"/>
      <c r="AC631" s="387"/>
      <c r="AD631" s="387"/>
      <c r="AE631" s="387"/>
      <c r="AT631" s="378" t="s">
        <v>174</v>
      </c>
      <c r="AU631" s="378" t="s">
        <v>90</v>
      </c>
    </row>
    <row r="632" spans="1:65" s="391" customFormat="1" ht="21.75" customHeight="1">
      <c r="A632" s="387"/>
      <c r="B632" s="388"/>
      <c r="C632" s="465" t="s">
        <v>1192</v>
      </c>
      <c r="D632" s="465" t="s">
        <v>167</v>
      </c>
      <c r="E632" s="466" t="s">
        <v>1171</v>
      </c>
      <c r="F632" s="467" t="s">
        <v>1172</v>
      </c>
      <c r="G632" s="468" t="s">
        <v>1173</v>
      </c>
      <c r="H632" s="469">
        <v>1</v>
      </c>
      <c r="I632" s="470"/>
      <c r="J632" s="471">
        <f>ROUND(I632*H632,2)</f>
        <v>0</v>
      </c>
      <c r="K632" s="467" t="s">
        <v>79</v>
      </c>
      <c r="L632" s="388"/>
      <c r="M632" s="472" t="s">
        <v>79</v>
      </c>
      <c r="N632" s="473" t="s">
        <v>51</v>
      </c>
      <c r="O632" s="387"/>
      <c r="P632" s="474">
        <f>O632*H632</f>
        <v>0</v>
      </c>
      <c r="Q632" s="474">
        <v>0</v>
      </c>
      <c r="R632" s="474">
        <f>Q632*H632</f>
        <v>0</v>
      </c>
      <c r="S632" s="474">
        <v>0</v>
      </c>
      <c r="T632" s="475">
        <f>S632*H632</f>
        <v>0</v>
      </c>
      <c r="U632" s="387"/>
      <c r="V632" s="387"/>
      <c r="W632" s="387"/>
      <c r="X632" s="387"/>
      <c r="Y632" s="387"/>
      <c r="Z632" s="387"/>
      <c r="AA632" s="387"/>
      <c r="AB632" s="387"/>
      <c r="AC632" s="387"/>
      <c r="AD632" s="387"/>
      <c r="AE632" s="387"/>
      <c r="AR632" s="476" t="s">
        <v>267</v>
      </c>
      <c r="AT632" s="476" t="s">
        <v>167</v>
      </c>
      <c r="AU632" s="476" t="s">
        <v>90</v>
      </c>
      <c r="AY632" s="378" t="s">
        <v>165</v>
      </c>
      <c r="BE632" s="477">
        <f>IF(N632="základní",J632,0)</f>
        <v>0</v>
      </c>
      <c r="BF632" s="477">
        <f>IF(N632="snížená",J632,0)</f>
        <v>0</v>
      </c>
      <c r="BG632" s="477">
        <f>IF(N632="zákl. přenesená",J632,0)</f>
        <v>0</v>
      </c>
      <c r="BH632" s="477">
        <f>IF(N632="sníž. přenesená",J632,0)</f>
        <v>0</v>
      </c>
      <c r="BI632" s="477">
        <f>IF(N632="nulová",J632,0)</f>
        <v>0</v>
      </c>
      <c r="BJ632" s="378" t="s">
        <v>88</v>
      </c>
      <c r="BK632" s="477">
        <f>ROUND(I632*H632,2)</f>
        <v>0</v>
      </c>
      <c r="BL632" s="378" t="s">
        <v>267</v>
      </c>
      <c r="BM632" s="476" t="s">
        <v>1174</v>
      </c>
    </row>
    <row r="633" spans="1:65" s="391" customFormat="1" ht="48.75">
      <c r="A633" s="387"/>
      <c r="B633" s="388"/>
      <c r="C633" s="387"/>
      <c r="D633" s="485" t="s">
        <v>569</v>
      </c>
      <c r="E633" s="387"/>
      <c r="F633" s="502" t="s">
        <v>1175</v>
      </c>
      <c r="G633" s="387"/>
      <c r="H633" s="387"/>
      <c r="I633" s="480"/>
      <c r="J633" s="387"/>
      <c r="K633" s="387"/>
      <c r="L633" s="388"/>
      <c r="M633" s="481"/>
      <c r="O633" s="387"/>
      <c r="P633" s="387"/>
      <c r="Q633" s="387"/>
      <c r="R633" s="387"/>
      <c r="S633" s="387"/>
      <c r="T633" s="482"/>
      <c r="U633" s="387"/>
      <c r="V633" s="387"/>
      <c r="W633" s="387"/>
      <c r="X633" s="387"/>
      <c r="Y633" s="387"/>
      <c r="Z633" s="387"/>
      <c r="AA633" s="387"/>
      <c r="AB633" s="387"/>
      <c r="AC633" s="387"/>
      <c r="AD633" s="387"/>
      <c r="AE633" s="387"/>
      <c r="AT633" s="378" t="s">
        <v>569</v>
      </c>
      <c r="AU633" s="378" t="s">
        <v>90</v>
      </c>
    </row>
    <row r="634" spans="1:65" s="391" customFormat="1" ht="37.9" customHeight="1">
      <c r="A634" s="387"/>
      <c r="B634" s="388"/>
      <c r="C634" s="465" t="s">
        <v>1199</v>
      </c>
      <c r="D634" s="465" t="s">
        <v>167</v>
      </c>
      <c r="E634" s="466" t="s">
        <v>1177</v>
      </c>
      <c r="F634" s="467" t="s">
        <v>1178</v>
      </c>
      <c r="G634" s="468" t="s">
        <v>678</v>
      </c>
      <c r="H634" s="503"/>
      <c r="I634" s="470"/>
      <c r="J634" s="471">
        <f>ROUND(I634*H634,2)</f>
        <v>0</v>
      </c>
      <c r="K634" s="467" t="s">
        <v>171</v>
      </c>
      <c r="L634" s="388"/>
      <c r="M634" s="472" t="s">
        <v>79</v>
      </c>
      <c r="N634" s="473" t="s">
        <v>51</v>
      </c>
      <c r="O634" s="387"/>
      <c r="P634" s="474">
        <f>O634*H634</f>
        <v>0</v>
      </c>
      <c r="Q634" s="474">
        <v>0</v>
      </c>
      <c r="R634" s="474">
        <f>Q634*H634</f>
        <v>0</v>
      </c>
      <c r="S634" s="474">
        <v>0</v>
      </c>
      <c r="T634" s="475">
        <f>S634*H634</f>
        <v>0</v>
      </c>
      <c r="U634" s="387"/>
      <c r="V634" s="387"/>
      <c r="W634" s="387"/>
      <c r="X634" s="387"/>
      <c r="Y634" s="387"/>
      <c r="Z634" s="387"/>
      <c r="AA634" s="387"/>
      <c r="AB634" s="387"/>
      <c r="AC634" s="387"/>
      <c r="AD634" s="387"/>
      <c r="AE634" s="387"/>
      <c r="AR634" s="476" t="s">
        <v>267</v>
      </c>
      <c r="AT634" s="476" t="s">
        <v>167</v>
      </c>
      <c r="AU634" s="476" t="s">
        <v>90</v>
      </c>
      <c r="AY634" s="378" t="s">
        <v>165</v>
      </c>
      <c r="BE634" s="477">
        <f>IF(N634="základní",J634,0)</f>
        <v>0</v>
      </c>
      <c r="BF634" s="477">
        <f>IF(N634="snížená",J634,0)</f>
        <v>0</v>
      </c>
      <c r="BG634" s="477">
        <f>IF(N634="zákl. přenesená",J634,0)</f>
        <v>0</v>
      </c>
      <c r="BH634" s="477">
        <f>IF(N634="sníž. přenesená",J634,0)</f>
        <v>0</v>
      </c>
      <c r="BI634" s="477">
        <f>IF(N634="nulová",J634,0)</f>
        <v>0</v>
      </c>
      <c r="BJ634" s="378" t="s">
        <v>88</v>
      </c>
      <c r="BK634" s="477">
        <f>ROUND(I634*H634,2)</f>
        <v>0</v>
      </c>
      <c r="BL634" s="378" t="s">
        <v>267</v>
      </c>
      <c r="BM634" s="476" t="s">
        <v>1179</v>
      </c>
    </row>
    <row r="635" spans="1:65" s="391" customFormat="1">
      <c r="A635" s="387"/>
      <c r="B635" s="388"/>
      <c r="C635" s="387"/>
      <c r="D635" s="478" t="s">
        <v>174</v>
      </c>
      <c r="E635" s="387"/>
      <c r="F635" s="479" t="s">
        <v>1180</v>
      </c>
      <c r="G635" s="387"/>
      <c r="H635" s="387"/>
      <c r="I635" s="480"/>
      <c r="J635" s="387"/>
      <c r="K635" s="387"/>
      <c r="L635" s="388"/>
      <c r="M635" s="481"/>
      <c r="O635" s="387"/>
      <c r="P635" s="387"/>
      <c r="Q635" s="387"/>
      <c r="R635" s="387"/>
      <c r="S635" s="387"/>
      <c r="T635" s="482"/>
      <c r="U635" s="387"/>
      <c r="V635" s="387"/>
      <c r="W635" s="387"/>
      <c r="X635" s="387"/>
      <c r="Y635" s="387"/>
      <c r="Z635" s="387"/>
      <c r="AA635" s="387"/>
      <c r="AB635" s="387"/>
      <c r="AC635" s="387"/>
      <c r="AD635" s="387"/>
      <c r="AE635" s="387"/>
      <c r="AT635" s="378" t="s">
        <v>174</v>
      </c>
      <c r="AU635" s="378" t="s">
        <v>90</v>
      </c>
    </row>
    <row r="636" spans="1:65" s="452" customFormat="1" ht="22.9" customHeight="1">
      <c r="B636" s="453"/>
      <c r="D636" s="454" t="s">
        <v>80</v>
      </c>
      <c r="E636" s="463" t="s">
        <v>1181</v>
      </c>
      <c r="F636" s="463" t="s">
        <v>1182</v>
      </c>
      <c r="I636" s="456"/>
      <c r="J636" s="464">
        <f>BK636</f>
        <v>0</v>
      </c>
      <c r="L636" s="453"/>
      <c r="M636" s="458"/>
      <c r="P636" s="459">
        <f>SUM(P637:P642)</f>
        <v>0</v>
      </c>
      <c r="R636" s="459">
        <f>SUM(R637:R642)</f>
        <v>6.0999999999999997E-4</v>
      </c>
      <c r="T636" s="460">
        <f>SUM(T637:T642)</f>
        <v>0</v>
      </c>
      <c r="AR636" s="454" t="s">
        <v>90</v>
      </c>
      <c r="AT636" s="461" t="s">
        <v>80</v>
      </c>
      <c r="AU636" s="461" t="s">
        <v>88</v>
      </c>
      <c r="AY636" s="454" t="s">
        <v>165</v>
      </c>
      <c r="BK636" s="462">
        <f>SUM(BK637:BK642)</f>
        <v>0</v>
      </c>
    </row>
    <row r="637" spans="1:65" s="391" customFormat="1" ht="24.2" customHeight="1">
      <c r="A637" s="387"/>
      <c r="B637" s="388"/>
      <c r="C637" s="465" t="s">
        <v>1204</v>
      </c>
      <c r="D637" s="465" t="s">
        <v>167</v>
      </c>
      <c r="E637" s="466" t="s">
        <v>1184</v>
      </c>
      <c r="F637" s="467" t="s">
        <v>1185</v>
      </c>
      <c r="G637" s="468" t="s">
        <v>232</v>
      </c>
      <c r="H637" s="469">
        <v>1</v>
      </c>
      <c r="I637" s="470"/>
      <c r="J637" s="471">
        <f>ROUND(I637*H637,2)</f>
        <v>0</v>
      </c>
      <c r="K637" s="467" t="s">
        <v>171</v>
      </c>
      <c r="L637" s="388"/>
      <c r="M637" s="472" t="s">
        <v>79</v>
      </c>
      <c r="N637" s="473" t="s">
        <v>51</v>
      </c>
      <c r="O637" s="387"/>
      <c r="P637" s="474">
        <f>O637*H637</f>
        <v>0</v>
      </c>
      <c r="Q637" s="474">
        <v>0</v>
      </c>
      <c r="R637" s="474">
        <f>Q637*H637</f>
        <v>0</v>
      </c>
      <c r="S637" s="474">
        <v>0</v>
      </c>
      <c r="T637" s="475">
        <f>S637*H637</f>
        <v>0</v>
      </c>
      <c r="U637" s="387"/>
      <c r="V637" s="387"/>
      <c r="W637" s="387"/>
      <c r="X637" s="387"/>
      <c r="Y637" s="387"/>
      <c r="Z637" s="387"/>
      <c r="AA637" s="387"/>
      <c r="AB637" s="387"/>
      <c r="AC637" s="387"/>
      <c r="AD637" s="387"/>
      <c r="AE637" s="387"/>
      <c r="AR637" s="476" t="s">
        <v>267</v>
      </c>
      <c r="AT637" s="476" t="s">
        <v>167</v>
      </c>
      <c r="AU637" s="476" t="s">
        <v>90</v>
      </c>
      <c r="AY637" s="378" t="s">
        <v>165</v>
      </c>
      <c r="BE637" s="477">
        <f>IF(N637="základní",J637,0)</f>
        <v>0</v>
      </c>
      <c r="BF637" s="477">
        <f>IF(N637="snížená",J637,0)</f>
        <v>0</v>
      </c>
      <c r="BG637" s="477">
        <f>IF(N637="zákl. přenesená",J637,0)</f>
        <v>0</v>
      </c>
      <c r="BH637" s="477">
        <f>IF(N637="sníž. přenesená",J637,0)</f>
        <v>0</v>
      </c>
      <c r="BI637" s="477">
        <f>IF(N637="nulová",J637,0)</f>
        <v>0</v>
      </c>
      <c r="BJ637" s="378" t="s">
        <v>88</v>
      </c>
      <c r="BK637" s="477">
        <f>ROUND(I637*H637,2)</f>
        <v>0</v>
      </c>
      <c r="BL637" s="378" t="s">
        <v>267</v>
      </c>
      <c r="BM637" s="476" t="s">
        <v>1186</v>
      </c>
    </row>
    <row r="638" spans="1:65" s="391" customFormat="1">
      <c r="A638" s="387"/>
      <c r="B638" s="388"/>
      <c r="C638" s="387"/>
      <c r="D638" s="478" t="s">
        <v>174</v>
      </c>
      <c r="E638" s="387"/>
      <c r="F638" s="479" t="s">
        <v>1187</v>
      </c>
      <c r="G638" s="387"/>
      <c r="H638" s="387"/>
      <c r="I638" s="480"/>
      <c r="J638" s="387"/>
      <c r="K638" s="387"/>
      <c r="L638" s="388"/>
      <c r="M638" s="481"/>
      <c r="O638" s="387"/>
      <c r="P638" s="387"/>
      <c r="Q638" s="387"/>
      <c r="R638" s="387"/>
      <c r="S638" s="387"/>
      <c r="T638" s="482"/>
      <c r="U638" s="387"/>
      <c r="V638" s="387"/>
      <c r="W638" s="387"/>
      <c r="X638" s="387"/>
      <c r="Y638" s="387"/>
      <c r="Z638" s="387"/>
      <c r="AA638" s="387"/>
      <c r="AB638" s="387"/>
      <c r="AC638" s="387"/>
      <c r="AD638" s="387"/>
      <c r="AE638" s="387"/>
      <c r="AT638" s="378" t="s">
        <v>174</v>
      </c>
      <c r="AU638" s="378" t="s">
        <v>90</v>
      </c>
    </row>
    <row r="639" spans="1:65" s="391" customFormat="1" ht="16.5" customHeight="1">
      <c r="A639" s="387"/>
      <c r="B639" s="388"/>
      <c r="C639" s="492" t="s">
        <v>1208</v>
      </c>
      <c r="D639" s="492" t="s">
        <v>319</v>
      </c>
      <c r="E639" s="493" t="s">
        <v>1189</v>
      </c>
      <c r="F639" s="494" t="s">
        <v>1190</v>
      </c>
      <c r="G639" s="495" t="s">
        <v>232</v>
      </c>
      <c r="H639" s="496">
        <v>1</v>
      </c>
      <c r="I639" s="497"/>
      <c r="J639" s="498">
        <f>ROUND(I639*H639,2)</f>
        <v>0</v>
      </c>
      <c r="K639" s="494" t="s">
        <v>79</v>
      </c>
      <c r="L639" s="499"/>
      <c r="M639" s="500" t="s">
        <v>79</v>
      </c>
      <c r="N639" s="501" t="s">
        <v>51</v>
      </c>
      <c r="O639" s="387"/>
      <c r="P639" s="474">
        <f>O639*H639</f>
        <v>0</v>
      </c>
      <c r="Q639" s="474">
        <v>6.0999999999999997E-4</v>
      </c>
      <c r="R639" s="474">
        <f>Q639*H639</f>
        <v>6.0999999999999997E-4</v>
      </c>
      <c r="S639" s="474">
        <v>0</v>
      </c>
      <c r="T639" s="475">
        <f>S639*H639</f>
        <v>0</v>
      </c>
      <c r="U639" s="387"/>
      <c r="V639" s="387"/>
      <c r="W639" s="387"/>
      <c r="X639" s="387"/>
      <c r="Y639" s="387"/>
      <c r="Z639" s="387"/>
      <c r="AA639" s="387"/>
      <c r="AB639" s="387"/>
      <c r="AC639" s="387"/>
      <c r="AD639" s="387"/>
      <c r="AE639" s="387"/>
      <c r="AR639" s="476" t="s">
        <v>372</v>
      </c>
      <c r="AT639" s="476" t="s">
        <v>319</v>
      </c>
      <c r="AU639" s="476" t="s">
        <v>90</v>
      </c>
      <c r="AY639" s="378" t="s">
        <v>165</v>
      </c>
      <c r="BE639" s="477">
        <f>IF(N639="základní",J639,0)</f>
        <v>0</v>
      </c>
      <c r="BF639" s="477">
        <f>IF(N639="snížená",J639,0)</f>
        <v>0</v>
      </c>
      <c r="BG639" s="477">
        <f>IF(N639="zákl. přenesená",J639,0)</f>
        <v>0</v>
      </c>
      <c r="BH639" s="477">
        <f>IF(N639="sníž. přenesená",J639,0)</f>
        <v>0</v>
      </c>
      <c r="BI639" s="477">
        <f>IF(N639="nulová",J639,0)</f>
        <v>0</v>
      </c>
      <c r="BJ639" s="378" t="s">
        <v>88</v>
      </c>
      <c r="BK639" s="477">
        <f>ROUND(I639*H639,2)</f>
        <v>0</v>
      </c>
      <c r="BL639" s="378" t="s">
        <v>267</v>
      </c>
      <c r="BM639" s="476" t="s">
        <v>1191</v>
      </c>
    </row>
    <row r="640" spans="1:65" s="483" customFormat="1">
      <c r="B640" s="484"/>
      <c r="D640" s="485" t="s">
        <v>176</v>
      </c>
      <c r="E640" s="486" t="s">
        <v>79</v>
      </c>
      <c r="F640" s="487" t="s">
        <v>861</v>
      </c>
      <c r="H640" s="488">
        <v>1</v>
      </c>
      <c r="I640" s="489"/>
      <c r="L640" s="484"/>
      <c r="M640" s="490"/>
      <c r="T640" s="491"/>
      <c r="AT640" s="486" t="s">
        <v>176</v>
      </c>
      <c r="AU640" s="486" t="s">
        <v>90</v>
      </c>
      <c r="AV640" s="483" t="s">
        <v>90</v>
      </c>
      <c r="AW640" s="483" t="s">
        <v>39</v>
      </c>
      <c r="AX640" s="483" t="s">
        <v>88</v>
      </c>
      <c r="AY640" s="486" t="s">
        <v>165</v>
      </c>
    </row>
    <row r="641" spans="1:65" s="391" customFormat="1" ht="37.9" customHeight="1">
      <c r="A641" s="387"/>
      <c r="B641" s="388"/>
      <c r="C641" s="465" t="s">
        <v>1212</v>
      </c>
      <c r="D641" s="465" t="s">
        <v>167</v>
      </c>
      <c r="E641" s="466" t="s">
        <v>1193</v>
      </c>
      <c r="F641" s="467" t="s">
        <v>1194</v>
      </c>
      <c r="G641" s="468" t="s">
        <v>678</v>
      </c>
      <c r="H641" s="503"/>
      <c r="I641" s="470"/>
      <c r="J641" s="471">
        <f>ROUND(I641*H641,2)</f>
        <v>0</v>
      </c>
      <c r="K641" s="467" t="s">
        <v>171</v>
      </c>
      <c r="L641" s="388"/>
      <c r="M641" s="472" t="s">
        <v>79</v>
      </c>
      <c r="N641" s="473" t="s">
        <v>51</v>
      </c>
      <c r="O641" s="387"/>
      <c r="P641" s="474">
        <f>O641*H641</f>
        <v>0</v>
      </c>
      <c r="Q641" s="474">
        <v>0</v>
      </c>
      <c r="R641" s="474">
        <f>Q641*H641</f>
        <v>0</v>
      </c>
      <c r="S641" s="474">
        <v>0</v>
      </c>
      <c r="T641" s="475">
        <f>S641*H641</f>
        <v>0</v>
      </c>
      <c r="U641" s="387"/>
      <c r="V641" s="387"/>
      <c r="W641" s="387"/>
      <c r="X641" s="387"/>
      <c r="Y641" s="387"/>
      <c r="Z641" s="387"/>
      <c r="AA641" s="387"/>
      <c r="AB641" s="387"/>
      <c r="AC641" s="387"/>
      <c r="AD641" s="387"/>
      <c r="AE641" s="387"/>
      <c r="AR641" s="476" t="s">
        <v>267</v>
      </c>
      <c r="AT641" s="476" t="s">
        <v>167</v>
      </c>
      <c r="AU641" s="476" t="s">
        <v>90</v>
      </c>
      <c r="AY641" s="378" t="s">
        <v>165</v>
      </c>
      <c r="BE641" s="477">
        <f>IF(N641="základní",J641,0)</f>
        <v>0</v>
      </c>
      <c r="BF641" s="477">
        <f>IF(N641="snížená",J641,0)</f>
        <v>0</v>
      </c>
      <c r="BG641" s="477">
        <f>IF(N641="zákl. přenesená",J641,0)</f>
        <v>0</v>
      </c>
      <c r="BH641" s="477">
        <f>IF(N641="sníž. přenesená",J641,0)</f>
        <v>0</v>
      </c>
      <c r="BI641" s="477">
        <f>IF(N641="nulová",J641,0)</f>
        <v>0</v>
      </c>
      <c r="BJ641" s="378" t="s">
        <v>88</v>
      </c>
      <c r="BK641" s="477">
        <f>ROUND(I641*H641,2)</f>
        <v>0</v>
      </c>
      <c r="BL641" s="378" t="s">
        <v>267</v>
      </c>
      <c r="BM641" s="476" t="s">
        <v>1195</v>
      </c>
    </row>
    <row r="642" spans="1:65" s="391" customFormat="1">
      <c r="A642" s="387"/>
      <c r="B642" s="388"/>
      <c r="C642" s="387"/>
      <c r="D642" s="478" t="s">
        <v>174</v>
      </c>
      <c r="E642" s="387"/>
      <c r="F642" s="479" t="s">
        <v>1196</v>
      </c>
      <c r="G642" s="387"/>
      <c r="H642" s="387"/>
      <c r="I642" s="480"/>
      <c r="J642" s="387"/>
      <c r="K642" s="387"/>
      <c r="L642" s="388"/>
      <c r="M642" s="481"/>
      <c r="O642" s="387"/>
      <c r="P642" s="387"/>
      <c r="Q642" s="387"/>
      <c r="R642" s="387"/>
      <c r="S642" s="387"/>
      <c r="T642" s="482"/>
      <c r="U642" s="387"/>
      <c r="V642" s="387"/>
      <c r="W642" s="387"/>
      <c r="X642" s="387"/>
      <c r="Y642" s="387"/>
      <c r="Z642" s="387"/>
      <c r="AA642" s="387"/>
      <c r="AB642" s="387"/>
      <c r="AC642" s="387"/>
      <c r="AD642" s="387"/>
      <c r="AE642" s="387"/>
      <c r="AT642" s="378" t="s">
        <v>174</v>
      </c>
      <c r="AU642" s="378" t="s">
        <v>90</v>
      </c>
    </row>
    <row r="643" spans="1:65" s="452" customFormat="1" ht="22.9" customHeight="1">
      <c r="B643" s="453"/>
      <c r="D643" s="454" t="s">
        <v>80</v>
      </c>
      <c r="E643" s="463" t="s">
        <v>1197</v>
      </c>
      <c r="F643" s="463" t="s">
        <v>1198</v>
      </c>
      <c r="I643" s="456"/>
      <c r="J643" s="464">
        <f>BK643</f>
        <v>0</v>
      </c>
      <c r="L643" s="453"/>
      <c r="M643" s="458"/>
      <c r="P643" s="459">
        <f>SUM(P644:P651)</f>
        <v>0</v>
      </c>
      <c r="R643" s="459">
        <f>SUM(R644:R651)</f>
        <v>1.5E-3</v>
      </c>
      <c r="T643" s="460">
        <f>SUM(T644:T651)</f>
        <v>0</v>
      </c>
      <c r="AR643" s="454" t="s">
        <v>90</v>
      </c>
      <c r="AT643" s="461" t="s">
        <v>80</v>
      </c>
      <c r="AU643" s="461" t="s">
        <v>88</v>
      </c>
      <c r="AY643" s="454" t="s">
        <v>165</v>
      </c>
      <c r="BK643" s="462">
        <f>SUM(BK644:BK651)</f>
        <v>0</v>
      </c>
    </row>
    <row r="644" spans="1:65" s="391" customFormat="1" ht="24.2" customHeight="1">
      <c r="A644" s="387"/>
      <c r="B644" s="388"/>
      <c r="C644" s="465" t="s">
        <v>1219</v>
      </c>
      <c r="D644" s="465" t="s">
        <v>167</v>
      </c>
      <c r="E644" s="466" t="s">
        <v>1200</v>
      </c>
      <c r="F644" s="467" t="s">
        <v>1201</v>
      </c>
      <c r="G644" s="468" t="s">
        <v>232</v>
      </c>
      <c r="H644" s="469">
        <v>1</v>
      </c>
      <c r="I644" s="470"/>
      <c r="J644" s="471">
        <f>ROUND(I644*H644,2)</f>
        <v>0</v>
      </c>
      <c r="K644" s="467" t="s">
        <v>171</v>
      </c>
      <c r="L644" s="388"/>
      <c r="M644" s="472" t="s">
        <v>79</v>
      </c>
      <c r="N644" s="473" t="s">
        <v>51</v>
      </c>
      <c r="O644" s="387"/>
      <c r="P644" s="474">
        <f>O644*H644</f>
        <v>0</v>
      </c>
      <c r="Q644" s="474">
        <v>0</v>
      </c>
      <c r="R644" s="474">
        <f>Q644*H644</f>
        <v>0</v>
      </c>
      <c r="S644" s="474">
        <v>0</v>
      </c>
      <c r="T644" s="475">
        <f>S644*H644</f>
        <v>0</v>
      </c>
      <c r="U644" s="387"/>
      <c r="V644" s="387"/>
      <c r="W644" s="387"/>
      <c r="X644" s="387"/>
      <c r="Y644" s="387"/>
      <c r="Z644" s="387"/>
      <c r="AA644" s="387"/>
      <c r="AB644" s="387"/>
      <c r="AC644" s="387"/>
      <c r="AD644" s="387"/>
      <c r="AE644" s="387"/>
      <c r="AR644" s="476" t="s">
        <v>267</v>
      </c>
      <c r="AT644" s="476" t="s">
        <v>167</v>
      </c>
      <c r="AU644" s="476" t="s">
        <v>90</v>
      </c>
      <c r="AY644" s="378" t="s">
        <v>165</v>
      </c>
      <c r="BE644" s="477">
        <f>IF(N644="základní",J644,0)</f>
        <v>0</v>
      </c>
      <c r="BF644" s="477">
        <f>IF(N644="snížená",J644,0)</f>
        <v>0</v>
      </c>
      <c r="BG644" s="477">
        <f>IF(N644="zákl. přenesená",J644,0)</f>
        <v>0</v>
      </c>
      <c r="BH644" s="477">
        <f>IF(N644="sníž. přenesená",J644,0)</f>
        <v>0</v>
      </c>
      <c r="BI644" s="477">
        <f>IF(N644="nulová",J644,0)</f>
        <v>0</v>
      </c>
      <c r="BJ644" s="378" t="s">
        <v>88</v>
      </c>
      <c r="BK644" s="477">
        <f>ROUND(I644*H644,2)</f>
        <v>0</v>
      </c>
      <c r="BL644" s="378" t="s">
        <v>267</v>
      </c>
      <c r="BM644" s="476" t="s">
        <v>1202</v>
      </c>
    </row>
    <row r="645" spans="1:65" s="391" customFormat="1">
      <c r="A645" s="387"/>
      <c r="B645" s="388"/>
      <c r="C645" s="387"/>
      <c r="D645" s="478" t="s">
        <v>174</v>
      </c>
      <c r="E645" s="387"/>
      <c r="F645" s="479" t="s">
        <v>1203</v>
      </c>
      <c r="G645" s="387"/>
      <c r="H645" s="387"/>
      <c r="I645" s="480"/>
      <c r="J645" s="387"/>
      <c r="K645" s="387"/>
      <c r="L645" s="388"/>
      <c r="M645" s="481"/>
      <c r="O645" s="387"/>
      <c r="P645" s="387"/>
      <c r="Q645" s="387"/>
      <c r="R645" s="387"/>
      <c r="S645" s="387"/>
      <c r="T645" s="482"/>
      <c r="U645" s="387"/>
      <c r="V645" s="387"/>
      <c r="W645" s="387"/>
      <c r="X645" s="387"/>
      <c r="Y645" s="387"/>
      <c r="Z645" s="387"/>
      <c r="AA645" s="387"/>
      <c r="AB645" s="387"/>
      <c r="AC645" s="387"/>
      <c r="AD645" s="387"/>
      <c r="AE645" s="387"/>
      <c r="AT645" s="378" t="s">
        <v>174</v>
      </c>
      <c r="AU645" s="378" t="s">
        <v>90</v>
      </c>
    </row>
    <row r="646" spans="1:65" s="391" customFormat="1" ht="24.2" customHeight="1">
      <c r="A646" s="387"/>
      <c r="B646" s="388"/>
      <c r="C646" s="492" t="s">
        <v>1224</v>
      </c>
      <c r="D646" s="492" t="s">
        <v>319</v>
      </c>
      <c r="E646" s="493" t="s">
        <v>1205</v>
      </c>
      <c r="F646" s="494" t="s">
        <v>1206</v>
      </c>
      <c r="G646" s="495" t="s">
        <v>232</v>
      </c>
      <c r="H646" s="496">
        <v>1</v>
      </c>
      <c r="I646" s="497"/>
      <c r="J646" s="498">
        <f>ROUND(I646*H646,2)</f>
        <v>0</v>
      </c>
      <c r="K646" s="494" t="s">
        <v>171</v>
      </c>
      <c r="L646" s="499"/>
      <c r="M646" s="500" t="s">
        <v>79</v>
      </c>
      <c r="N646" s="501" t="s">
        <v>51</v>
      </c>
      <c r="O646" s="387"/>
      <c r="P646" s="474">
        <f>O646*H646</f>
        <v>0</v>
      </c>
      <c r="Q646" s="474">
        <v>1.5E-3</v>
      </c>
      <c r="R646" s="474">
        <f>Q646*H646</f>
        <v>1.5E-3</v>
      </c>
      <c r="S646" s="474">
        <v>0</v>
      </c>
      <c r="T646" s="475">
        <f>S646*H646</f>
        <v>0</v>
      </c>
      <c r="U646" s="387"/>
      <c r="V646" s="387"/>
      <c r="W646" s="387"/>
      <c r="X646" s="387"/>
      <c r="Y646" s="387"/>
      <c r="Z646" s="387"/>
      <c r="AA646" s="387"/>
      <c r="AB646" s="387"/>
      <c r="AC646" s="387"/>
      <c r="AD646" s="387"/>
      <c r="AE646" s="387"/>
      <c r="AR646" s="476" t="s">
        <v>372</v>
      </c>
      <c r="AT646" s="476" t="s">
        <v>319</v>
      </c>
      <c r="AU646" s="476" t="s">
        <v>90</v>
      </c>
      <c r="AY646" s="378" t="s">
        <v>165</v>
      </c>
      <c r="BE646" s="477">
        <f>IF(N646="základní",J646,0)</f>
        <v>0</v>
      </c>
      <c r="BF646" s="477">
        <f>IF(N646="snížená",J646,0)</f>
        <v>0</v>
      </c>
      <c r="BG646" s="477">
        <f>IF(N646="zákl. přenesená",J646,0)</f>
        <v>0</v>
      </c>
      <c r="BH646" s="477">
        <f>IF(N646="sníž. přenesená",J646,0)</f>
        <v>0</v>
      </c>
      <c r="BI646" s="477">
        <f>IF(N646="nulová",J646,0)</f>
        <v>0</v>
      </c>
      <c r="BJ646" s="378" t="s">
        <v>88</v>
      </c>
      <c r="BK646" s="477">
        <f>ROUND(I646*H646,2)</f>
        <v>0</v>
      </c>
      <c r="BL646" s="378" t="s">
        <v>267</v>
      </c>
      <c r="BM646" s="476" t="s">
        <v>1207</v>
      </c>
    </row>
    <row r="647" spans="1:65" s="483" customFormat="1">
      <c r="B647" s="484"/>
      <c r="D647" s="485" t="s">
        <v>176</v>
      </c>
      <c r="E647" s="486" t="s">
        <v>79</v>
      </c>
      <c r="F647" s="487" t="s">
        <v>743</v>
      </c>
      <c r="H647" s="488">
        <v>1</v>
      </c>
      <c r="I647" s="489"/>
      <c r="L647" s="484"/>
      <c r="M647" s="490"/>
      <c r="T647" s="491"/>
      <c r="AT647" s="486" t="s">
        <v>176</v>
      </c>
      <c r="AU647" s="486" t="s">
        <v>90</v>
      </c>
      <c r="AV647" s="483" t="s">
        <v>90</v>
      </c>
      <c r="AW647" s="483" t="s">
        <v>39</v>
      </c>
      <c r="AX647" s="483" t="s">
        <v>81</v>
      </c>
      <c r="AY647" s="486" t="s">
        <v>165</v>
      </c>
    </row>
    <row r="648" spans="1:65" s="391" customFormat="1" ht="16.5" customHeight="1">
      <c r="A648" s="387"/>
      <c r="B648" s="388"/>
      <c r="C648" s="465" t="s">
        <v>1231</v>
      </c>
      <c r="D648" s="465" t="s">
        <v>167</v>
      </c>
      <c r="E648" s="466" t="s">
        <v>1209</v>
      </c>
      <c r="F648" s="467" t="s">
        <v>1210</v>
      </c>
      <c r="G648" s="468" t="s">
        <v>1173</v>
      </c>
      <c r="H648" s="469">
        <v>1</v>
      </c>
      <c r="I648" s="470"/>
      <c r="J648" s="471">
        <f>ROUND(I648*H648,2)</f>
        <v>0</v>
      </c>
      <c r="K648" s="467" t="s">
        <v>79</v>
      </c>
      <c r="L648" s="388"/>
      <c r="M648" s="472" t="s">
        <v>79</v>
      </c>
      <c r="N648" s="473" t="s">
        <v>51</v>
      </c>
      <c r="O648" s="387"/>
      <c r="P648" s="474">
        <f>O648*H648</f>
        <v>0</v>
      </c>
      <c r="Q648" s="474">
        <v>0</v>
      </c>
      <c r="R648" s="474">
        <f>Q648*H648</f>
        <v>0</v>
      </c>
      <c r="S648" s="474">
        <v>0</v>
      </c>
      <c r="T648" s="475">
        <f>S648*H648</f>
        <v>0</v>
      </c>
      <c r="U648" s="387"/>
      <c r="V648" s="387"/>
      <c r="W648" s="387"/>
      <c r="X648" s="387"/>
      <c r="Y648" s="387"/>
      <c r="Z648" s="387"/>
      <c r="AA648" s="387"/>
      <c r="AB648" s="387"/>
      <c r="AC648" s="387"/>
      <c r="AD648" s="387"/>
      <c r="AE648" s="387"/>
      <c r="AR648" s="476" t="s">
        <v>267</v>
      </c>
      <c r="AT648" s="476" t="s">
        <v>167</v>
      </c>
      <c r="AU648" s="476" t="s">
        <v>90</v>
      </c>
      <c r="AY648" s="378" t="s">
        <v>165</v>
      </c>
      <c r="BE648" s="477">
        <f>IF(N648="základní",J648,0)</f>
        <v>0</v>
      </c>
      <c r="BF648" s="477">
        <f>IF(N648="snížená",J648,0)</f>
        <v>0</v>
      </c>
      <c r="BG648" s="477">
        <f>IF(N648="zákl. přenesená",J648,0)</f>
        <v>0</v>
      </c>
      <c r="BH648" s="477">
        <f>IF(N648="sníž. přenesená",J648,0)</f>
        <v>0</v>
      </c>
      <c r="BI648" s="477">
        <f>IF(N648="nulová",J648,0)</f>
        <v>0</v>
      </c>
      <c r="BJ648" s="378" t="s">
        <v>88</v>
      </c>
      <c r="BK648" s="477">
        <f>ROUND(I648*H648,2)</f>
        <v>0</v>
      </c>
      <c r="BL648" s="378" t="s">
        <v>267</v>
      </c>
      <c r="BM648" s="476" t="s">
        <v>1211</v>
      </c>
    </row>
    <row r="649" spans="1:65" s="391" customFormat="1" ht="48.75">
      <c r="A649" s="387"/>
      <c r="B649" s="388"/>
      <c r="C649" s="387"/>
      <c r="D649" s="485" t="s">
        <v>569</v>
      </c>
      <c r="E649" s="387"/>
      <c r="F649" s="502" t="s">
        <v>1175</v>
      </c>
      <c r="G649" s="387"/>
      <c r="H649" s="387"/>
      <c r="I649" s="480"/>
      <c r="J649" s="387"/>
      <c r="K649" s="387"/>
      <c r="L649" s="388"/>
      <c r="M649" s="481"/>
      <c r="O649" s="387"/>
      <c r="P649" s="387"/>
      <c r="Q649" s="387"/>
      <c r="R649" s="387"/>
      <c r="S649" s="387"/>
      <c r="T649" s="482"/>
      <c r="U649" s="387"/>
      <c r="V649" s="387"/>
      <c r="W649" s="387"/>
      <c r="X649" s="387"/>
      <c r="Y649" s="387"/>
      <c r="Z649" s="387"/>
      <c r="AA649" s="387"/>
      <c r="AB649" s="387"/>
      <c r="AC649" s="387"/>
      <c r="AD649" s="387"/>
      <c r="AE649" s="387"/>
      <c r="AT649" s="378" t="s">
        <v>569</v>
      </c>
      <c r="AU649" s="378" t="s">
        <v>90</v>
      </c>
    </row>
    <row r="650" spans="1:65" s="391" customFormat="1" ht="44.25" customHeight="1">
      <c r="A650" s="387"/>
      <c r="B650" s="388"/>
      <c r="C650" s="465" t="s">
        <v>1237</v>
      </c>
      <c r="D650" s="465" t="s">
        <v>167</v>
      </c>
      <c r="E650" s="466" t="s">
        <v>1213</v>
      </c>
      <c r="F650" s="467" t="s">
        <v>1214</v>
      </c>
      <c r="G650" s="468" t="s">
        <v>678</v>
      </c>
      <c r="H650" s="503"/>
      <c r="I650" s="470"/>
      <c r="J650" s="471">
        <f>ROUND(I650*H650,2)</f>
        <v>0</v>
      </c>
      <c r="K650" s="467" t="s">
        <v>171</v>
      </c>
      <c r="L650" s="388"/>
      <c r="M650" s="472" t="s">
        <v>79</v>
      </c>
      <c r="N650" s="473" t="s">
        <v>51</v>
      </c>
      <c r="O650" s="387"/>
      <c r="P650" s="474">
        <f>O650*H650</f>
        <v>0</v>
      </c>
      <c r="Q650" s="474">
        <v>0</v>
      </c>
      <c r="R650" s="474">
        <f>Q650*H650</f>
        <v>0</v>
      </c>
      <c r="S650" s="474">
        <v>0</v>
      </c>
      <c r="T650" s="475">
        <f>S650*H650</f>
        <v>0</v>
      </c>
      <c r="U650" s="387"/>
      <c r="V650" s="387"/>
      <c r="W650" s="387"/>
      <c r="X650" s="387"/>
      <c r="Y650" s="387"/>
      <c r="Z650" s="387"/>
      <c r="AA650" s="387"/>
      <c r="AB650" s="387"/>
      <c r="AC650" s="387"/>
      <c r="AD650" s="387"/>
      <c r="AE650" s="387"/>
      <c r="AR650" s="476" t="s">
        <v>267</v>
      </c>
      <c r="AT650" s="476" t="s">
        <v>167</v>
      </c>
      <c r="AU650" s="476" t="s">
        <v>90</v>
      </c>
      <c r="AY650" s="378" t="s">
        <v>165</v>
      </c>
      <c r="BE650" s="477">
        <f>IF(N650="základní",J650,0)</f>
        <v>0</v>
      </c>
      <c r="BF650" s="477">
        <f>IF(N650="snížená",J650,0)</f>
        <v>0</v>
      </c>
      <c r="BG650" s="477">
        <f>IF(N650="zákl. přenesená",J650,0)</f>
        <v>0</v>
      </c>
      <c r="BH650" s="477">
        <f>IF(N650="sníž. přenesená",J650,0)</f>
        <v>0</v>
      </c>
      <c r="BI650" s="477">
        <f>IF(N650="nulová",J650,0)</f>
        <v>0</v>
      </c>
      <c r="BJ650" s="378" t="s">
        <v>88</v>
      </c>
      <c r="BK650" s="477">
        <f>ROUND(I650*H650,2)</f>
        <v>0</v>
      </c>
      <c r="BL650" s="378" t="s">
        <v>267</v>
      </c>
      <c r="BM650" s="476" t="s">
        <v>1215</v>
      </c>
    </row>
    <row r="651" spans="1:65" s="391" customFormat="1">
      <c r="A651" s="387"/>
      <c r="B651" s="388"/>
      <c r="C651" s="387"/>
      <c r="D651" s="478" t="s">
        <v>174</v>
      </c>
      <c r="E651" s="387"/>
      <c r="F651" s="479" t="s">
        <v>1216</v>
      </c>
      <c r="G651" s="387"/>
      <c r="H651" s="387"/>
      <c r="I651" s="480"/>
      <c r="J651" s="387"/>
      <c r="K651" s="387"/>
      <c r="L651" s="388"/>
      <c r="M651" s="481"/>
      <c r="O651" s="387"/>
      <c r="P651" s="387"/>
      <c r="Q651" s="387"/>
      <c r="R651" s="387"/>
      <c r="S651" s="387"/>
      <c r="T651" s="482"/>
      <c r="U651" s="387"/>
      <c r="V651" s="387"/>
      <c r="W651" s="387"/>
      <c r="X651" s="387"/>
      <c r="Y651" s="387"/>
      <c r="Z651" s="387"/>
      <c r="AA651" s="387"/>
      <c r="AB651" s="387"/>
      <c r="AC651" s="387"/>
      <c r="AD651" s="387"/>
      <c r="AE651" s="387"/>
      <c r="AT651" s="378" t="s">
        <v>174</v>
      </c>
      <c r="AU651" s="378" t="s">
        <v>90</v>
      </c>
    </row>
    <row r="652" spans="1:65" s="452" customFormat="1" ht="22.9" customHeight="1">
      <c r="B652" s="453"/>
      <c r="D652" s="454" t="s">
        <v>80</v>
      </c>
      <c r="E652" s="463" t="s">
        <v>1217</v>
      </c>
      <c r="F652" s="463" t="s">
        <v>1218</v>
      </c>
      <c r="I652" s="456"/>
      <c r="J652" s="464">
        <f>BK652</f>
        <v>0</v>
      </c>
      <c r="L652" s="453"/>
      <c r="M652" s="458"/>
      <c r="P652" s="459">
        <f>SUM(P653:P657)</f>
        <v>0</v>
      </c>
      <c r="R652" s="459">
        <f>SUM(R653:R657)</f>
        <v>0.20633499999999999</v>
      </c>
      <c r="T652" s="460">
        <f>SUM(T653:T657)</f>
        <v>0</v>
      </c>
      <c r="AR652" s="454" t="s">
        <v>90</v>
      </c>
      <c r="AT652" s="461" t="s">
        <v>80</v>
      </c>
      <c r="AU652" s="461" t="s">
        <v>88</v>
      </c>
      <c r="AY652" s="454" t="s">
        <v>165</v>
      </c>
      <c r="BK652" s="462">
        <f>SUM(BK653:BK657)</f>
        <v>0</v>
      </c>
    </row>
    <row r="653" spans="1:65" s="391" customFormat="1" ht="49.15" customHeight="1">
      <c r="A653" s="387"/>
      <c r="B653" s="388"/>
      <c r="C653" s="465" t="s">
        <v>1242</v>
      </c>
      <c r="D653" s="465" t="s">
        <v>167</v>
      </c>
      <c r="E653" s="466" t="s">
        <v>1220</v>
      </c>
      <c r="F653" s="467" t="s">
        <v>1221</v>
      </c>
      <c r="G653" s="468" t="s">
        <v>213</v>
      </c>
      <c r="H653" s="469">
        <v>14.5</v>
      </c>
      <c r="I653" s="470"/>
      <c r="J653" s="471">
        <f>ROUND(I653*H653,2)</f>
        <v>0</v>
      </c>
      <c r="K653" s="467" t="s">
        <v>171</v>
      </c>
      <c r="L653" s="388"/>
      <c r="M653" s="472" t="s">
        <v>79</v>
      </c>
      <c r="N653" s="473" t="s">
        <v>51</v>
      </c>
      <c r="O653" s="387"/>
      <c r="P653" s="474">
        <f>O653*H653</f>
        <v>0</v>
      </c>
      <c r="Q653" s="474">
        <v>1.423E-2</v>
      </c>
      <c r="R653" s="474">
        <f>Q653*H653</f>
        <v>0.20633499999999999</v>
      </c>
      <c r="S653" s="474">
        <v>0</v>
      </c>
      <c r="T653" s="475">
        <f>S653*H653</f>
        <v>0</v>
      </c>
      <c r="U653" s="387"/>
      <c r="V653" s="387"/>
      <c r="W653" s="387"/>
      <c r="X653" s="387"/>
      <c r="Y653" s="387"/>
      <c r="Z653" s="387"/>
      <c r="AA653" s="387"/>
      <c r="AB653" s="387"/>
      <c r="AC653" s="387"/>
      <c r="AD653" s="387"/>
      <c r="AE653" s="387"/>
      <c r="AR653" s="476" t="s">
        <v>267</v>
      </c>
      <c r="AT653" s="476" t="s">
        <v>167</v>
      </c>
      <c r="AU653" s="476" t="s">
        <v>90</v>
      </c>
      <c r="AY653" s="378" t="s">
        <v>165</v>
      </c>
      <c r="BE653" s="477">
        <f>IF(N653="základní",J653,0)</f>
        <v>0</v>
      </c>
      <c r="BF653" s="477">
        <f>IF(N653="snížená",J653,0)</f>
        <v>0</v>
      </c>
      <c r="BG653" s="477">
        <f>IF(N653="zákl. přenesená",J653,0)</f>
        <v>0</v>
      </c>
      <c r="BH653" s="477">
        <f>IF(N653="sníž. přenesená",J653,0)</f>
        <v>0</v>
      </c>
      <c r="BI653" s="477">
        <f>IF(N653="nulová",J653,0)</f>
        <v>0</v>
      </c>
      <c r="BJ653" s="378" t="s">
        <v>88</v>
      </c>
      <c r="BK653" s="477">
        <f>ROUND(I653*H653,2)</f>
        <v>0</v>
      </c>
      <c r="BL653" s="378" t="s">
        <v>267</v>
      </c>
      <c r="BM653" s="476" t="s">
        <v>1222</v>
      </c>
    </row>
    <row r="654" spans="1:65" s="391" customFormat="1">
      <c r="A654" s="387"/>
      <c r="B654" s="388"/>
      <c r="C654" s="387"/>
      <c r="D654" s="478" t="s">
        <v>174</v>
      </c>
      <c r="E654" s="387"/>
      <c r="F654" s="479" t="s">
        <v>1223</v>
      </c>
      <c r="G654" s="387"/>
      <c r="H654" s="387"/>
      <c r="I654" s="480"/>
      <c r="J654" s="387"/>
      <c r="K654" s="387"/>
      <c r="L654" s="388"/>
      <c r="M654" s="481"/>
      <c r="O654" s="387"/>
      <c r="P654" s="387"/>
      <c r="Q654" s="387"/>
      <c r="R654" s="387"/>
      <c r="S654" s="387"/>
      <c r="T654" s="482"/>
      <c r="U654" s="387"/>
      <c r="V654" s="387"/>
      <c r="W654" s="387"/>
      <c r="X654" s="387"/>
      <c r="Y654" s="387"/>
      <c r="Z654" s="387"/>
      <c r="AA654" s="387"/>
      <c r="AB654" s="387"/>
      <c r="AC654" s="387"/>
      <c r="AD654" s="387"/>
      <c r="AE654" s="387"/>
      <c r="AT654" s="378" t="s">
        <v>174</v>
      </c>
      <c r="AU654" s="378" t="s">
        <v>90</v>
      </c>
    </row>
    <row r="655" spans="1:65" s="483" customFormat="1">
      <c r="B655" s="484"/>
      <c r="D655" s="485" t="s">
        <v>176</v>
      </c>
      <c r="E655" s="486" t="s">
        <v>79</v>
      </c>
      <c r="F655" s="487" t="s">
        <v>505</v>
      </c>
      <c r="H655" s="488">
        <v>14.5</v>
      </c>
      <c r="I655" s="489"/>
      <c r="L655" s="484"/>
      <c r="M655" s="490"/>
      <c r="T655" s="491"/>
      <c r="AT655" s="486" t="s">
        <v>176</v>
      </c>
      <c r="AU655" s="486" t="s">
        <v>90</v>
      </c>
      <c r="AV655" s="483" t="s">
        <v>90</v>
      </c>
      <c r="AW655" s="483" t="s">
        <v>39</v>
      </c>
      <c r="AX655" s="483" t="s">
        <v>81</v>
      </c>
      <c r="AY655" s="486" t="s">
        <v>165</v>
      </c>
    </row>
    <row r="656" spans="1:65" s="391" customFormat="1" ht="44.25" customHeight="1">
      <c r="A656" s="387"/>
      <c r="B656" s="388"/>
      <c r="C656" s="465" t="s">
        <v>1247</v>
      </c>
      <c r="D656" s="465" t="s">
        <v>167</v>
      </c>
      <c r="E656" s="466" t="s">
        <v>1225</v>
      </c>
      <c r="F656" s="467" t="s">
        <v>1226</v>
      </c>
      <c r="G656" s="468" t="s">
        <v>678</v>
      </c>
      <c r="H656" s="503"/>
      <c r="I656" s="470"/>
      <c r="J656" s="471">
        <f>ROUND(I656*H656,2)</f>
        <v>0</v>
      </c>
      <c r="K656" s="467" t="s">
        <v>171</v>
      </c>
      <c r="L656" s="388"/>
      <c r="M656" s="472" t="s">
        <v>79</v>
      </c>
      <c r="N656" s="473" t="s">
        <v>51</v>
      </c>
      <c r="O656" s="387"/>
      <c r="P656" s="474">
        <f>O656*H656</f>
        <v>0</v>
      </c>
      <c r="Q656" s="474">
        <v>0</v>
      </c>
      <c r="R656" s="474">
        <f>Q656*H656</f>
        <v>0</v>
      </c>
      <c r="S656" s="474">
        <v>0</v>
      </c>
      <c r="T656" s="475">
        <f>S656*H656</f>
        <v>0</v>
      </c>
      <c r="U656" s="387"/>
      <c r="V656" s="387"/>
      <c r="W656" s="387"/>
      <c r="X656" s="387"/>
      <c r="Y656" s="387"/>
      <c r="Z656" s="387"/>
      <c r="AA656" s="387"/>
      <c r="AB656" s="387"/>
      <c r="AC656" s="387"/>
      <c r="AD656" s="387"/>
      <c r="AE656" s="387"/>
      <c r="AR656" s="476" t="s">
        <v>267</v>
      </c>
      <c r="AT656" s="476" t="s">
        <v>167</v>
      </c>
      <c r="AU656" s="476" t="s">
        <v>90</v>
      </c>
      <c r="AY656" s="378" t="s">
        <v>165</v>
      </c>
      <c r="BE656" s="477">
        <f>IF(N656="základní",J656,0)</f>
        <v>0</v>
      </c>
      <c r="BF656" s="477">
        <f>IF(N656="snížená",J656,0)</f>
        <v>0</v>
      </c>
      <c r="BG656" s="477">
        <f>IF(N656="zákl. přenesená",J656,0)</f>
        <v>0</v>
      </c>
      <c r="BH656" s="477">
        <f>IF(N656="sníž. přenesená",J656,0)</f>
        <v>0</v>
      </c>
      <c r="BI656" s="477">
        <f>IF(N656="nulová",J656,0)</f>
        <v>0</v>
      </c>
      <c r="BJ656" s="378" t="s">
        <v>88</v>
      </c>
      <c r="BK656" s="477">
        <f>ROUND(I656*H656,2)</f>
        <v>0</v>
      </c>
      <c r="BL656" s="378" t="s">
        <v>267</v>
      </c>
      <c r="BM656" s="476" t="s">
        <v>1227</v>
      </c>
    </row>
    <row r="657" spans="1:65" s="391" customFormat="1">
      <c r="A657" s="387"/>
      <c r="B657" s="388"/>
      <c r="C657" s="387"/>
      <c r="D657" s="478" t="s">
        <v>174</v>
      </c>
      <c r="E657" s="387"/>
      <c r="F657" s="479" t="s">
        <v>1228</v>
      </c>
      <c r="G657" s="387"/>
      <c r="H657" s="387"/>
      <c r="I657" s="480"/>
      <c r="J657" s="387"/>
      <c r="K657" s="387"/>
      <c r="L657" s="388"/>
      <c r="M657" s="481"/>
      <c r="O657" s="387"/>
      <c r="P657" s="387"/>
      <c r="Q657" s="387"/>
      <c r="R657" s="387"/>
      <c r="S657" s="387"/>
      <c r="T657" s="482"/>
      <c r="U657" s="387"/>
      <c r="V657" s="387"/>
      <c r="W657" s="387"/>
      <c r="X657" s="387"/>
      <c r="Y657" s="387"/>
      <c r="Z657" s="387"/>
      <c r="AA657" s="387"/>
      <c r="AB657" s="387"/>
      <c r="AC657" s="387"/>
      <c r="AD657" s="387"/>
      <c r="AE657" s="387"/>
      <c r="AT657" s="378" t="s">
        <v>174</v>
      </c>
      <c r="AU657" s="378" t="s">
        <v>90</v>
      </c>
    </row>
    <row r="658" spans="1:65" s="452" customFormat="1" ht="22.9" customHeight="1">
      <c r="B658" s="453"/>
      <c r="D658" s="454" t="s">
        <v>80</v>
      </c>
      <c r="E658" s="463" t="s">
        <v>1229</v>
      </c>
      <c r="F658" s="463" t="s">
        <v>1230</v>
      </c>
      <c r="I658" s="456"/>
      <c r="J658" s="464">
        <f>BK658</f>
        <v>0</v>
      </c>
      <c r="L658" s="453"/>
      <c r="M658" s="458"/>
      <c r="P658" s="459">
        <f>SUM(P659:P670)</f>
        <v>0</v>
      </c>
      <c r="R658" s="459">
        <f>SUM(R659:R670)</f>
        <v>0.47077381999999995</v>
      </c>
      <c r="T658" s="460">
        <f>SUM(T659:T670)</f>
        <v>0</v>
      </c>
      <c r="AR658" s="454" t="s">
        <v>90</v>
      </c>
      <c r="AT658" s="461" t="s">
        <v>80</v>
      </c>
      <c r="AU658" s="461" t="s">
        <v>88</v>
      </c>
      <c r="AY658" s="454" t="s">
        <v>165</v>
      </c>
      <c r="BK658" s="462">
        <f>SUM(BK659:BK670)</f>
        <v>0</v>
      </c>
    </row>
    <row r="659" spans="1:65" s="391" customFormat="1" ht="49.15" customHeight="1">
      <c r="A659" s="387"/>
      <c r="B659" s="388"/>
      <c r="C659" s="465" t="s">
        <v>1251</v>
      </c>
      <c r="D659" s="465" t="s">
        <v>167</v>
      </c>
      <c r="E659" s="466" t="s">
        <v>1232</v>
      </c>
      <c r="F659" s="467" t="s">
        <v>1233</v>
      </c>
      <c r="G659" s="468" t="s">
        <v>213</v>
      </c>
      <c r="H659" s="469">
        <v>36.5</v>
      </c>
      <c r="I659" s="470"/>
      <c r="J659" s="471">
        <f>ROUND(I659*H659,2)</f>
        <v>0</v>
      </c>
      <c r="K659" s="467" t="s">
        <v>171</v>
      </c>
      <c r="L659" s="388"/>
      <c r="M659" s="472" t="s">
        <v>79</v>
      </c>
      <c r="N659" s="473" t="s">
        <v>51</v>
      </c>
      <c r="O659" s="387"/>
      <c r="P659" s="474">
        <f>O659*H659</f>
        <v>0</v>
      </c>
      <c r="Q659" s="474">
        <v>1.2588719999999999E-2</v>
      </c>
      <c r="R659" s="474">
        <f>Q659*H659</f>
        <v>0.45948827999999997</v>
      </c>
      <c r="S659" s="474">
        <v>0</v>
      </c>
      <c r="T659" s="475">
        <f>S659*H659</f>
        <v>0</v>
      </c>
      <c r="U659" s="387"/>
      <c r="V659" s="387"/>
      <c r="W659" s="387"/>
      <c r="X659" s="387"/>
      <c r="Y659" s="387"/>
      <c r="Z659" s="387"/>
      <c r="AA659" s="387"/>
      <c r="AB659" s="387"/>
      <c r="AC659" s="387"/>
      <c r="AD659" s="387"/>
      <c r="AE659" s="387"/>
      <c r="AR659" s="476" t="s">
        <v>267</v>
      </c>
      <c r="AT659" s="476" t="s">
        <v>167</v>
      </c>
      <c r="AU659" s="476" t="s">
        <v>90</v>
      </c>
      <c r="AY659" s="378" t="s">
        <v>165</v>
      </c>
      <c r="BE659" s="477">
        <f>IF(N659="základní",J659,0)</f>
        <v>0</v>
      </c>
      <c r="BF659" s="477">
        <f>IF(N659="snížená",J659,0)</f>
        <v>0</v>
      </c>
      <c r="BG659" s="477">
        <f>IF(N659="zákl. přenesená",J659,0)</f>
        <v>0</v>
      </c>
      <c r="BH659" s="477">
        <f>IF(N659="sníž. přenesená",J659,0)</f>
        <v>0</v>
      </c>
      <c r="BI659" s="477">
        <f>IF(N659="nulová",J659,0)</f>
        <v>0</v>
      </c>
      <c r="BJ659" s="378" t="s">
        <v>88</v>
      </c>
      <c r="BK659" s="477">
        <f>ROUND(I659*H659,2)</f>
        <v>0</v>
      </c>
      <c r="BL659" s="378" t="s">
        <v>267</v>
      </c>
      <c r="BM659" s="476" t="s">
        <v>1234</v>
      </c>
    </row>
    <row r="660" spans="1:65" s="391" customFormat="1">
      <c r="A660" s="387"/>
      <c r="B660" s="388"/>
      <c r="C660" s="387"/>
      <c r="D660" s="478" t="s">
        <v>174</v>
      </c>
      <c r="E660" s="387"/>
      <c r="F660" s="479" t="s">
        <v>1235</v>
      </c>
      <c r="G660" s="387"/>
      <c r="H660" s="387"/>
      <c r="I660" s="480"/>
      <c r="J660" s="387"/>
      <c r="K660" s="387"/>
      <c r="L660" s="388"/>
      <c r="M660" s="481"/>
      <c r="O660" s="387"/>
      <c r="P660" s="387"/>
      <c r="Q660" s="387"/>
      <c r="R660" s="387"/>
      <c r="S660" s="387"/>
      <c r="T660" s="482"/>
      <c r="U660" s="387"/>
      <c r="V660" s="387"/>
      <c r="W660" s="387"/>
      <c r="X660" s="387"/>
      <c r="Y660" s="387"/>
      <c r="Z660" s="387"/>
      <c r="AA660" s="387"/>
      <c r="AB660" s="387"/>
      <c r="AC660" s="387"/>
      <c r="AD660" s="387"/>
      <c r="AE660" s="387"/>
      <c r="AT660" s="378" t="s">
        <v>174</v>
      </c>
      <c r="AU660" s="378" t="s">
        <v>90</v>
      </c>
    </row>
    <row r="661" spans="1:65" s="483" customFormat="1">
      <c r="B661" s="484"/>
      <c r="D661" s="485" t="s">
        <v>176</v>
      </c>
      <c r="E661" s="486" t="s">
        <v>79</v>
      </c>
      <c r="F661" s="487" t="s">
        <v>1236</v>
      </c>
      <c r="H661" s="488">
        <v>36.5</v>
      </c>
      <c r="I661" s="489"/>
      <c r="L661" s="484"/>
      <c r="M661" s="490"/>
      <c r="T661" s="491"/>
      <c r="AT661" s="486" t="s">
        <v>176</v>
      </c>
      <c r="AU661" s="486" t="s">
        <v>90</v>
      </c>
      <c r="AV661" s="483" t="s">
        <v>90</v>
      </c>
      <c r="AW661" s="483" t="s">
        <v>39</v>
      </c>
      <c r="AX661" s="483" t="s">
        <v>81</v>
      </c>
      <c r="AY661" s="486" t="s">
        <v>165</v>
      </c>
    </row>
    <row r="662" spans="1:65" s="391" customFormat="1" ht="37.9" customHeight="1">
      <c r="A662" s="387"/>
      <c r="B662" s="388"/>
      <c r="C662" s="465" t="s">
        <v>1258</v>
      </c>
      <c r="D662" s="465" t="s">
        <v>167</v>
      </c>
      <c r="E662" s="466" t="s">
        <v>1238</v>
      </c>
      <c r="F662" s="467" t="s">
        <v>1239</v>
      </c>
      <c r="G662" s="468" t="s">
        <v>213</v>
      </c>
      <c r="H662" s="469">
        <v>36.5</v>
      </c>
      <c r="I662" s="470"/>
      <c r="J662" s="471">
        <f>ROUND(I662*H662,2)</f>
        <v>0</v>
      </c>
      <c r="K662" s="467" t="s">
        <v>171</v>
      </c>
      <c r="L662" s="388"/>
      <c r="M662" s="472" t="s">
        <v>79</v>
      </c>
      <c r="N662" s="473" t="s">
        <v>51</v>
      </c>
      <c r="O662" s="387"/>
      <c r="P662" s="474">
        <f>O662*H662</f>
        <v>0</v>
      </c>
      <c r="Q662" s="474">
        <v>1E-4</v>
      </c>
      <c r="R662" s="474">
        <f>Q662*H662</f>
        <v>3.65E-3</v>
      </c>
      <c r="S662" s="474">
        <v>0</v>
      </c>
      <c r="T662" s="475">
        <f>S662*H662</f>
        <v>0</v>
      </c>
      <c r="U662" s="387"/>
      <c r="V662" s="387"/>
      <c r="W662" s="387"/>
      <c r="X662" s="387"/>
      <c r="Y662" s="387"/>
      <c r="Z662" s="387"/>
      <c r="AA662" s="387"/>
      <c r="AB662" s="387"/>
      <c r="AC662" s="387"/>
      <c r="AD662" s="387"/>
      <c r="AE662" s="387"/>
      <c r="AR662" s="476" t="s">
        <v>267</v>
      </c>
      <c r="AT662" s="476" t="s">
        <v>167</v>
      </c>
      <c r="AU662" s="476" t="s">
        <v>90</v>
      </c>
      <c r="AY662" s="378" t="s">
        <v>165</v>
      </c>
      <c r="BE662" s="477">
        <f>IF(N662="základní",J662,0)</f>
        <v>0</v>
      </c>
      <c r="BF662" s="477">
        <f>IF(N662="snížená",J662,0)</f>
        <v>0</v>
      </c>
      <c r="BG662" s="477">
        <f>IF(N662="zákl. přenesená",J662,0)</f>
        <v>0</v>
      </c>
      <c r="BH662" s="477">
        <f>IF(N662="sníž. přenesená",J662,0)</f>
        <v>0</v>
      </c>
      <c r="BI662" s="477">
        <f>IF(N662="nulová",J662,0)</f>
        <v>0</v>
      </c>
      <c r="BJ662" s="378" t="s">
        <v>88</v>
      </c>
      <c r="BK662" s="477">
        <f>ROUND(I662*H662,2)</f>
        <v>0</v>
      </c>
      <c r="BL662" s="378" t="s">
        <v>267</v>
      </c>
      <c r="BM662" s="476" t="s">
        <v>1240</v>
      </c>
    </row>
    <row r="663" spans="1:65" s="391" customFormat="1">
      <c r="A663" s="387"/>
      <c r="B663" s="388"/>
      <c r="C663" s="387"/>
      <c r="D663" s="478" t="s">
        <v>174</v>
      </c>
      <c r="E663" s="387"/>
      <c r="F663" s="479" t="s">
        <v>1241</v>
      </c>
      <c r="G663" s="387"/>
      <c r="H663" s="387"/>
      <c r="I663" s="480"/>
      <c r="J663" s="387"/>
      <c r="K663" s="387"/>
      <c r="L663" s="388"/>
      <c r="M663" s="481"/>
      <c r="O663" s="387"/>
      <c r="P663" s="387"/>
      <c r="Q663" s="387"/>
      <c r="R663" s="387"/>
      <c r="S663" s="387"/>
      <c r="T663" s="482"/>
      <c r="U663" s="387"/>
      <c r="V663" s="387"/>
      <c r="W663" s="387"/>
      <c r="X663" s="387"/>
      <c r="Y663" s="387"/>
      <c r="Z663" s="387"/>
      <c r="AA663" s="387"/>
      <c r="AB663" s="387"/>
      <c r="AC663" s="387"/>
      <c r="AD663" s="387"/>
      <c r="AE663" s="387"/>
      <c r="AT663" s="378" t="s">
        <v>174</v>
      </c>
      <c r="AU663" s="378" t="s">
        <v>90</v>
      </c>
    </row>
    <row r="664" spans="1:65" s="391" customFormat="1" ht="44.25" customHeight="1">
      <c r="A664" s="387"/>
      <c r="B664" s="388"/>
      <c r="C664" s="465" t="s">
        <v>1264</v>
      </c>
      <c r="D664" s="465" t="s">
        <v>167</v>
      </c>
      <c r="E664" s="466" t="s">
        <v>1243</v>
      </c>
      <c r="F664" s="467" t="s">
        <v>1244</v>
      </c>
      <c r="G664" s="468" t="s">
        <v>213</v>
      </c>
      <c r="H664" s="469">
        <v>36.5</v>
      </c>
      <c r="I664" s="470"/>
      <c r="J664" s="471">
        <f>ROUND(I664*H664,2)</f>
        <v>0</v>
      </c>
      <c r="K664" s="467" t="s">
        <v>171</v>
      </c>
      <c r="L664" s="388"/>
      <c r="M664" s="472" t="s">
        <v>79</v>
      </c>
      <c r="N664" s="473" t="s">
        <v>51</v>
      </c>
      <c r="O664" s="387"/>
      <c r="P664" s="474">
        <f>O664*H664</f>
        <v>0</v>
      </c>
      <c r="Q664" s="474">
        <v>0</v>
      </c>
      <c r="R664" s="474">
        <f>Q664*H664</f>
        <v>0</v>
      </c>
      <c r="S664" s="474">
        <v>0</v>
      </c>
      <c r="T664" s="475">
        <f>S664*H664</f>
        <v>0</v>
      </c>
      <c r="U664" s="387"/>
      <c r="V664" s="387"/>
      <c r="W664" s="387"/>
      <c r="X664" s="387"/>
      <c r="Y664" s="387"/>
      <c r="Z664" s="387"/>
      <c r="AA664" s="387"/>
      <c r="AB664" s="387"/>
      <c r="AC664" s="387"/>
      <c r="AD664" s="387"/>
      <c r="AE664" s="387"/>
      <c r="AR664" s="476" t="s">
        <v>267</v>
      </c>
      <c r="AT664" s="476" t="s">
        <v>167</v>
      </c>
      <c r="AU664" s="476" t="s">
        <v>90</v>
      </c>
      <c r="AY664" s="378" t="s">
        <v>165</v>
      </c>
      <c r="BE664" s="477">
        <f>IF(N664="základní",J664,0)</f>
        <v>0</v>
      </c>
      <c r="BF664" s="477">
        <f>IF(N664="snížená",J664,0)</f>
        <v>0</v>
      </c>
      <c r="BG664" s="477">
        <f>IF(N664="zákl. přenesená",J664,0)</f>
        <v>0</v>
      </c>
      <c r="BH664" s="477">
        <f>IF(N664="sníž. přenesená",J664,0)</f>
        <v>0</v>
      </c>
      <c r="BI664" s="477">
        <f>IF(N664="nulová",J664,0)</f>
        <v>0</v>
      </c>
      <c r="BJ664" s="378" t="s">
        <v>88</v>
      </c>
      <c r="BK664" s="477">
        <f>ROUND(I664*H664,2)</f>
        <v>0</v>
      </c>
      <c r="BL664" s="378" t="s">
        <v>267</v>
      </c>
      <c r="BM664" s="476" t="s">
        <v>1245</v>
      </c>
    </row>
    <row r="665" spans="1:65" s="391" customFormat="1">
      <c r="A665" s="387"/>
      <c r="B665" s="388"/>
      <c r="C665" s="387"/>
      <c r="D665" s="478" t="s">
        <v>174</v>
      </c>
      <c r="E665" s="387"/>
      <c r="F665" s="479" t="s">
        <v>1246</v>
      </c>
      <c r="G665" s="387"/>
      <c r="H665" s="387"/>
      <c r="I665" s="480"/>
      <c r="J665" s="387"/>
      <c r="K665" s="387"/>
      <c r="L665" s="388"/>
      <c r="M665" s="481"/>
      <c r="O665" s="387"/>
      <c r="P665" s="387"/>
      <c r="Q665" s="387"/>
      <c r="R665" s="387"/>
      <c r="S665" s="387"/>
      <c r="T665" s="482"/>
      <c r="U665" s="387"/>
      <c r="V665" s="387"/>
      <c r="W665" s="387"/>
      <c r="X665" s="387"/>
      <c r="Y665" s="387"/>
      <c r="Z665" s="387"/>
      <c r="AA665" s="387"/>
      <c r="AB665" s="387"/>
      <c r="AC665" s="387"/>
      <c r="AD665" s="387"/>
      <c r="AE665" s="387"/>
      <c r="AT665" s="378" t="s">
        <v>174</v>
      </c>
      <c r="AU665" s="378" t="s">
        <v>90</v>
      </c>
    </row>
    <row r="666" spans="1:65" s="483" customFormat="1">
      <c r="B666" s="484"/>
      <c r="D666" s="485" t="s">
        <v>176</v>
      </c>
      <c r="E666" s="486" t="s">
        <v>79</v>
      </c>
      <c r="F666" s="487" t="s">
        <v>1236</v>
      </c>
      <c r="H666" s="488">
        <v>36.5</v>
      </c>
      <c r="I666" s="489"/>
      <c r="L666" s="484"/>
      <c r="M666" s="490"/>
      <c r="T666" s="491"/>
      <c r="AT666" s="486" t="s">
        <v>176</v>
      </c>
      <c r="AU666" s="486" t="s">
        <v>90</v>
      </c>
      <c r="AV666" s="483" t="s">
        <v>90</v>
      </c>
      <c r="AW666" s="483" t="s">
        <v>39</v>
      </c>
      <c r="AX666" s="483" t="s">
        <v>81</v>
      </c>
      <c r="AY666" s="486" t="s">
        <v>165</v>
      </c>
    </row>
    <row r="667" spans="1:65" s="391" customFormat="1" ht="24.2" customHeight="1">
      <c r="A667" s="387"/>
      <c r="B667" s="388"/>
      <c r="C667" s="492" t="s">
        <v>1270</v>
      </c>
      <c r="D667" s="492" t="s">
        <v>319</v>
      </c>
      <c r="E667" s="493" t="s">
        <v>1248</v>
      </c>
      <c r="F667" s="494" t="s">
        <v>1249</v>
      </c>
      <c r="G667" s="495" t="s">
        <v>213</v>
      </c>
      <c r="H667" s="496">
        <v>69.414000000000001</v>
      </c>
      <c r="I667" s="497"/>
      <c r="J667" s="498">
        <f>ROUND(I667*H667,2)</f>
        <v>0</v>
      </c>
      <c r="K667" s="494" t="s">
        <v>171</v>
      </c>
      <c r="L667" s="499"/>
      <c r="M667" s="500" t="s">
        <v>79</v>
      </c>
      <c r="N667" s="501" t="s">
        <v>51</v>
      </c>
      <c r="O667" s="387"/>
      <c r="P667" s="474">
        <f>O667*H667</f>
        <v>0</v>
      </c>
      <c r="Q667" s="474">
        <v>1.1E-4</v>
      </c>
      <c r="R667" s="474">
        <f>Q667*H667</f>
        <v>7.6355400000000006E-3</v>
      </c>
      <c r="S667" s="474">
        <v>0</v>
      </c>
      <c r="T667" s="475">
        <f>S667*H667</f>
        <v>0</v>
      </c>
      <c r="U667" s="387"/>
      <c r="V667" s="387"/>
      <c r="W667" s="387"/>
      <c r="X667" s="387"/>
      <c r="Y667" s="387"/>
      <c r="Z667" s="387"/>
      <c r="AA667" s="387"/>
      <c r="AB667" s="387"/>
      <c r="AC667" s="387"/>
      <c r="AD667" s="387"/>
      <c r="AE667" s="387"/>
      <c r="AR667" s="476" t="s">
        <v>372</v>
      </c>
      <c r="AT667" s="476" t="s">
        <v>319</v>
      </c>
      <c r="AU667" s="476" t="s">
        <v>90</v>
      </c>
      <c r="AY667" s="378" t="s">
        <v>165</v>
      </c>
      <c r="BE667" s="477">
        <f>IF(N667="základní",J667,0)</f>
        <v>0</v>
      </c>
      <c r="BF667" s="477">
        <f>IF(N667="snížená",J667,0)</f>
        <v>0</v>
      </c>
      <c r="BG667" s="477">
        <f>IF(N667="zákl. přenesená",J667,0)</f>
        <v>0</v>
      </c>
      <c r="BH667" s="477">
        <f>IF(N667="sníž. přenesená",J667,0)</f>
        <v>0</v>
      </c>
      <c r="BI667" s="477">
        <f>IF(N667="nulová",J667,0)</f>
        <v>0</v>
      </c>
      <c r="BJ667" s="378" t="s">
        <v>88</v>
      </c>
      <c r="BK667" s="477">
        <f>ROUND(I667*H667,2)</f>
        <v>0</v>
      </c>
      <c r="BL667" s="378" t="s">
        <v>267</v>
      </c>
      <c r="BM667" s="476" t="s">
        <v>1250</v>
      </c>
    </row>
    <row r="668" spans="1:65" s="483" customFormat="1">
      <c r="B668" s="484"/>
      <c r="D668" s="485" t="s">
        <v>176</v>
      </c>
      <c r="F668" s="487" t="s">
        <v>2939</v>
      </c>
      <c r="H668" s="488">
        <v>69.414000000000001</v>
      </c>
      <c r="I668" s="489"/>
      <c r="L668" s="484"/>
      <c r="M668" s="490"/>
      <c r="T668" s="491"/>
      <c r="AT668" s="486" t="s">
        <v>176</v>
      </c>
      <c r="AU668" s="486" t="s">
        <v>90</v>
      </c>
      <c r="AV668" s="483" t="s">
        <v>90</v>
      </c>
      <c r="AW668" s="483" t="s">
        <v>4</v>
      </c>
      <c r="AX668" s="483" t="s">
        <v>88</v>
      </c>
      <c r="AY668" s="486" t="s">
        <v>165</v>
      </c>
    </row>
    <row r="669" spans="1:65" s="391" customFormat="1" ht="44.25" customHeight="1">
      <c r="A669" s="387"/>
      <c r="B669" s="388"/>
      <c r="C669" s="465" t="s">
        <v>1276</v>
      </c>
      <c r="D669" s="465" t="s">
        <v>167</v>
      </c>
      <c r="E669" s="466" t="s">
        <v>1252</v>
      </c>
      <c r="F669" s="467" t="s">
        <v>1253</v>
      </c>
      <c r="G669" s="468" t="s">
        <v>678</v>
      </c>
      <c r="H669" s="503"/>
      <c r="I669" s="470"/>
      <c r="J669" s="471">
        <f>ROUND(I669*H669,2)</f>
        <v>0</v>
      </c>
      <c r="K669" s="467" t="s">
        <v>171</v>
      </c>
      <c r="L669" s="388"/>
      <c r="M669" s="472" t="s">
        <v>79</v>
      </c>
      <c r="N669" s="473" t="s">
        <v>51</v>
      </c>
      <c r="O669" s="387"/>
      <c r="P669" s="474">
        <f>O669*H669</f>
        <v>0</v>
      </c>
      <c r="Q669" s="474">
        <v>0</v>
      </c>
      <c r="R669" s="474">
        <f>Q669*H669</f>
        <v>0</v>
      </c>
      <c r="S669" s="474">
        <v>0</v>
      </c>
      <c r="T669" s="475">
        <f>S669*H669</f>
        <v>0</v>
      </c>
      <c r="U669" s="387"/>
      <c r="V669" s="387"/>
      <c r="W669" s="387"/>
      <c r="X669" s="387"/>
      <c r="Y669" s="387"/>
      <c r="Z669" s="387"/>
      <c r="AA669" s="387"/>
      <c r="AB669" s="387"/>
      <c r="AC669" s="387"/>
      <c r="AD669" s="387"/>
      <c r="AE669" s="387"/>
      <c r="AR669" s="476" t="s">
        <v>267</v>
      </c>
      <c r="AT669" s="476" t="s">
        <v>167</v>
      </c>
      <c r="AU669" s="476" t="s">
        <v>90</v>
      </c>
      <c r="AY669" s="378" t="s">
        <v>165</v>
      </c>
      <c r="BE669" s="477">
        <f>IF(N669="základní",J669,0)</f>
        <v>0</v>
      </c>
      <c r="BF669" s="477">
        <f>IF(N669="snížená",J669,0)</f>
        <v>0</v>
      </c>
      <c r="BG669" s="477">
        <f>IF(N669="zákl. přenesená",J669,0)</f>
        <v>0</v>
      </c>
      <c r="BH669" s="477">
        <f>IF(N669="sníž. přenesená",J669,0)</f>
        <v>0</v>
      </c>
      <c r="BI669" s="477">
        <f>IF(N669="nulová",J669,0)</f>
        <v>0</v>
      </c>
      <c r="BJ669" s="378" t="s">
        <v>88</v>
      </c>
      <c r="BK669" s="477">
        <f>ROUND(I669*H669,2)</f>
        <v>0</v>
      </c>
      <c r="BL669" s="378" t="s">
        <v>267</v>
      </c>
      <c r="BM669" s="476" t="s">
        <v>1254</v>
      </c>
    </row>
    <row r="670" spans="1:65" s="391" customFormat="1">
      <c r="A670" s="387"/>
      <c r="B670" s="388"/>
      <c r="C670" s="387"/>
      <c r="D670" s="478" t="s">
        <v>174</v>
      </c>
      <c r="E670" s="387"/>
      <c r="F670" s="479" t="s">
        <v>1255</v>
      </c>
      <c r="G670" s="387"/>
      <c r="H670" s="387"/>
      <c r="I670" s="480"/>
      <c r="J670" s="387"/>
      <c r="K670" s="387"/>
      <c r="L670" s="388"/>
      <c r="M670" s="481"/>
      <c r="O670" s="387"/>
      <c r="P670" s="387"/>
      <c r="Q670" s="387"/>
      <c r="R670" s="387"/>
      <c r="S670" s="387"/>
      <c r="T670" s="482"/>
      <c r="U670" s="387"/>
      <c r="V670" s="387"/>
      <c r="W670" s="387"/>
      <c r="X670" s="387"/>
      <c r="Y670" s="387"/>
      <c r="Z670" s="387"/>
      <c r="AA670" s="387"/>
      <c r="AB670" s="387"/>
      <c r="AC670" s="387"/>
      <c r="AD670" s="387"/>
      <c r="AE670" s="387"/>
      <c r="AT670" s="378" t="s">
        <v>174</v>
      </c>
      <c r="AU670" s="378" t="s">
        <v>90</v>
      </c>
    </row>
    <row r="671" spans="1:65" s="452" customFormat="1" ht="22.9" customHeight="1">
      <c r="B671" s="453"/>
      <c r="D671" s="454" t="s">
        <v>80</v>
      </c>
      <c r="E671" s="463" t="s">
        <v>1256</v>
      </c>
      <c r="F671" s="463" t="s">
        <v>1257</v>
      </c>
      <c r="I671" s="456"/>
      <c r="J671" s="464">
        <f>BK671</f>
        <v>0</v>
      </c>
      <c r="L671" s="453"/>
      <c r="M671" s="458"/>
      <c r="P671" s="459">
        <f>SUM(P672:P694)</f>
        <v>0</v>
      </c>
      <c r="R671" s="459">
        <f>SUM(R672:R694)</f>
        <v>0.13659765610000002</v>
      </c>
      <c r="T671" s="460">
        <f>SUM(T672:T694)</f>
        <v>0</v>
      </c>
      <c r="AR671" s="454" t="s">
        <v>90</v>
      </c>
      <c r="AT671" s="461" t="s">
        <v>80</v>
      </c>
      <c r="AU671" s="461" t="s">
        <v>88</v>
      </c>
      <c r="AY671" s="454" t="s">
        <v>165</v>
      </c>
      <c r="BK671" s="462">
        <f>SUM(BK672:BK694)</f>
        <v>0</v>
      </c>
    </row>
    <row r="672" spans="1:65" s="391" customFormat="1" ht="33" customHeight="1">
      <c r="A672" s="387"/>
      <c r="B672" s="388"/>
      <c r="C672" s="465" t="s">
        <v>1282</v>
      </c>
      <c r="D672" s="465" t="s">
        <v>167</v>
      </c>
      <c r="E672" s="466" t="s">
        <v>1259</v>
      </c>
      <c r="F672" s="467" t="s">
        <v>1260</v>
      </c>
      <c r="G672" s="468" t="s">
        <v>340</v>
      </c>
      <c r="H672" s="469">
        <v>9.66</v>
      </c>
      <c r="I672" s="470"/>
      <c r="J672" s="471">
        <f>ROUND(I672*H672,2)</f>
        <v>0</v>
      </c>
      <c r="K672" s="467" t="s">
        <v>171</v>
      </c>
      <c r="L672" s="388"/>
      <c r="M672" s="472" t="s">
        <v>79</v>
      </c>
      <c r="N672" s="473" t="s">
        <v>51</v>
      </c>
      <c r="O672" s="387"/>
      <c r="P672" s="474">
        <f>O672*H672</f>
        <v>0</v>
      </c>
      <c r="Q672" s="474">
        <v>1.93932E-3</v>
      </c>
      <c r="R672" s="474">
        <f>Q672*H672</f>
        <v>1.8733831200000002E-2</v>
      </c>
      <c r="S672" s="474">
        <v>0</v>
      </c>
      <c r="T672" s="475">
        <f>S672*H672</f>
        <v>0</v>
      </c>
      <c r="U672" s="387"/>
      <c r="V672" s="387"/>
      <c r="W672" s="387"/>
      <c r="X672" s="387"/>
      <c r="Y672" s="387"/>
      <c r="Z672" s="387"/>
      <c r="AA672" s="387"/>
      <c r="AB672" s="387"/>
      <c r="AC672" s="387"/>
      <c r="AD672" s="387"/>
      <c r="AE672" s="387"/>
      <c r="AR672" s="476" t="s">
        <v>267</v>
      </c>
      <c r="AT672" s="476" t="s">
        <v>167</v>
      </c>
      <c r="AU672" s="476" t="s">
        <v>90</v>
      </c>
      <c r="AY672" s="378" t="s">
        <v>165</v>
      </c>
      <c r="BE672" s="477">
        <f>IF(N672="základní",J672,0)</f>
        <v>0</v>
      </c>
      <c r="BF672" s="477">
        <f>IF(N672="snížená",J672,0)</f>
        <v>0</v>
      </c>
      <c r="BG672" s="477">
        <f>IF(N672="zákl. přenesená",J672,0)</f>
        <v>0</v>
      </c>
      <c r="BH672" s="477">
        <f>IF(N672="sníž. přenesená",J672,0)</f>
        <v>0</v>
      </c>
      <c r="BI672" s="477">
        <f>IF(N672="nulová",J672,0)</f>
        <v>0</v>
      </c>
      <c r="BJ672" s="378" t="s">
        <v>88</v>
      </c>
      <c r="BK672" s="477">
        <f>ROUND(I672*H672,2)</f>
        <v>0</v>
      </c>
      <c r="BL672" s="378" t="s">
        <v>267</v>
      </c>
      <c r="BM672" s="476" t="s">
        <v>1261</v>
      </c>
    </row>
    <row r="673" spans="1:65" s="391" customFormat="1">
      <c r="A673" s="387"/>
      <c r="B673" s="388"/>
      <c r="C673" s="387"/>
      <c r="D673" s="478" t="s">
        <v>174</v>
      </c>
      <c r="E673" s="387"/>
      <c r="F673" s="479" t="s">
        <v>1262</v>
      </c>
      <c r="G673" s="387"/>
      <c r="H673" s="387"/>
      <c r="I673" s="480"/>
      <c r="J673" s="387"/>
      <c r="K673" s="387"/>
      <c r="L673" s="388"/>
      <c r="M673" s="481"/>
      <c r="O673" s="387"/>
      <c r="P673" s="387"/>
      <c r="Q673" s="387"/>
      <c r="R673" s="387"/>
      <c r="S673" s="387"/>
      <c r="T673" s="482"/>
      <c r="U673" s="387"/>
      <c r="V673" s="387"/>
      <c r="W673" s="387"/>
      <c r="X673" s="387"/>
      <c r="Y673" s="387"/>
      <c r="Z673" s="387"/>
      <c r="AA673" s="387"/>
      <c r="AB673" s="387"/>
      <c r="AC673" s="387"/>
      <c r="AD673" s="387"/>
      <c r="AE673" s="387"/>
      <c r="AT673" s="378" t="s">
        <v>174</v>
      </c>
      <c r="AU673" s="378" t="s">
        <v>90</v>
      </c>
    </row>
    <row r="674" spans="1:65" s="483" customFormat="1" ht="22.5">
      <c r="B674" s="484"/>
      <c r="D674" s="485" t="s">
        <v>176</v>
      </c>
      <c r="E674" s="486" t="s">
        <v>79</v>
      </c>
      <c r="F674" s="487" t="s">
        <v>1263</v>
      </c>
      <c r="H674" s="488">
        <v>9.66</v>
      </c>
      <c r="I674" s="489"/>
      <c r="L674" s="484"/>
      <c r="M674" s="490"/>
      <c r="T674" s="491"/>
      <c r="AT674" s="486" t="s">
        <v>176</v>
      </c>
      <c r="AU674" s="486" t="s">
        <v>90</v>
      </c>
      <c r="AV674" s="483" t="s">
        <v>90</v>
      </c>
      <c r="AW674" s="483" t="s">
        <v>39</v>
      </c>
      <c r="AX674" s="483" t="s">
        <v>81</v>
      </c>
      <c r="AY674" s="486" t="s">
        <v>165</v>
      </c>
    </row>
    <row r="675" spans="1:65" s="391" customFormat="1" ht="33" customHeight="1">
      <c r="A675" s="387"/>
      <c r="B675" s="388"/>
      <c r="C675" s="465" t="s">
        <v>1288</v>
      </c>
      <c r="D675" s="465" t="s">
        <v>167</v>
      </c>
      <c r="E675" s="466" t="s">
        <v>1265</v>
      </c>
      <c r="F675" s="467" t="s">
        <v>1266</v>
      </c>
      <c r="G675" s="468" t="s">
        <v>340</v>
      </c>
      <c r="H675" s="469">
        <v>12.39</v>
      </c>
      <c r="I675" s="470"/>
      <c r="J675" s="471">
        <f>ROUND(I675*H675,2)</f>
        <v>0</v>
      </c>
      <c r="K675" s="467" t="s">
        <v>171</v>
      </c>
      <c r="L675" s="388"/>
      <c r="M675" s="472" t="s">
        <v>79</v>
      </c>
      <c r="N675" s="473" t="s">
        <v>51</v>
      </c>
      <c r="O675" s="387"/>
      <c r="P675" s="474">
        <f>O675*H675</f>
        <v>0</v>
      </c>
      <c r="Q675" s="474">
        <v>2.3525999999999998E-3</v>
      </c>
      <c r="R675" s="474">
        <f>Q675*H675</f>
        <v>2.9148713999999999E-2</v>
      </c>
      <c r="S675" s="474">
        <v>0</v>
      </c>
      <c r="T675" s="475">
        <f>S675*H675</f>
        <v>0</v>
      </c>
      <c r="U675" s="387"/>
      <c r="V675" s="387"/>
      <c r="W675" s="387"/>
      <c r="X675" s="387"/>
      <c r="Y675" s="387"/>
      <c r="Z675" s="387"/>
      <c r="AA675" s="387"/>
      <c r="AB675" s="387"/>
      <c r="AC675" s="387"/>
      <c r="AD675" s="387"/>
      <c r="AE675" s="387"/>
      <c r="AR675" s="476" t="s">
        <v>267</v>
      </c>
      <c r="AT675" s="476" t="s">
        <v>167</v>
      </c>
      <c r="AU675" s="476" t="s">
        <v>90</v>
      </c>
      <c r="AY675" s="378" t="s">
        <v>165</v>
      </c>
      <c r="BE675" s="477">
        <f>IF(N675="základní",J675,0)</f>
        <v>0</v>
      </c>
      <c r="BF675" s="477">
        <f>IF(N675="snížená",J675,0)</f>
        <v>0</v>
      </c>
      <c r="BG675" s="477">
        <f>IF(N675="zákl. přenesená",J675,0)</f>
        <v>0</v>
      </c>
      <c r="BH675" s="477">
        <f>IF(N675="sníž. přenesená",J675,0)</f>
        <v>0</v>
      </c>
      <c r="BI675" s="477">
        <f>IF(N675="nulová",J675,0)</f>
        <v>0</v>
      </c>
      <c r="BJ675" s="378" t="s">
        <v>88</v>
      </c>
      <c r="BK675" s="477">
        <f>ROUND(I675*H675,2)</f>
        <v>0</v>
      </c>
      <c r="BL675" s="378" t="s">
        <v>267</v>
      </c>
      <c r="BM675" s="476" t="s">
        <v>1267</v>
      </c>
    </row>
    <row r="676" spans="1:65" s="391" customFormat="1">
      <c r="A676" s="387"/>
      <c r="B676" s="388"/>
      <c r="C676" s="387"/>
      <c r="D676" s="478" t="s">
        <v>174</v>
      </c>
      <c r="E676" s="387"/>
      <c r="F676" s="479" t="s">
        <v>1268</v>
      </c>
      <c r="G676" s="387"/>
      <c r="H676" s="387"/>
      <c r="I676" s="480"/>
      <c r="J676" s="387"/>
      <c r="K676" s="387"/>
      <c r="L676" s="388"/>
      <c r="M676" s="481"/>
      <c r="O676" s="387"/>
      <c r="P676" s="387"/>
      <c r="Q676" s="387"/>
      <c r="R676" s="387"/>
      <c r="S676" s="387"/>
      <c r="T676" s="482"/>
      <c r="U676" s="387"/>
      <c r="V676" s="387"/>
      <c r="W676" s="387"/>
      <c r="X676" s="387"/>
      <c r="Y676" s="387"/>
      <c r="Z676" s="387"/>
      <c r="AA676" s="387"/>
      <c r="AB676" s="387"/>
      <c r="AC676" s="387"/>
      <c r="AD676" s="387"/>
      <c r="AE676" s="387"/>
      <c r="AT676" s="378" t="s">
        <v>174</v>
      </c>
      <c r="AU676" s="378" t="s">
        <v>90</v>
      </c>
    </row>
    <row r="677" spans="1:65" s="483" customFormat="1" ht="22.5">
      <c r="B677" s="484"/>
      <c r="D677" s="485" t="s">
        <v>176</v>
      </c>
      <c r="E677" s="486" t="s">
        <v>79</v>
      </c>
      <c r="F677" s="487" t="s">
        <v>1269</v>
      </c>
      <c r="H677" s="488">
        <v>12.39</v>
      </c>
      <c r="I677" s="489"/>
      <c r="L677" s="484"/>
      <c r="M677" s="490"/>
      <c r="T677" s="491"/>
      <c r="AT677" s="486" t="s">
        <v>176</v>
      </c>
      <c r="AU677" s="486" t="s">
        <v>90</v>
      </c>
      <c r="AV677" s="483" t="s">
        <v>90</v>
      </c>
      <c r="AW677" s="483" t="s">
        <v>39</v>
      </c>
      <c r="AX677" s="483" t="s">
        <v>81</v>
      </c>
      <c r="AY677" s="486" t="s">
        <v>165</v>
      </c>
    </row>
    <row r="678" spans="1:65" s="391" customFormat="1" ht="37.9" customHeight="1">
      <c r="A678" s="387"/>
      <c r="B678" s="388"/>
      <c r="C678" s="465" t="s">
        <v>1294</v>
      </c>
      <c r="D678" s="465" t="s">
        <v>167</v>
      </c>
      <c r="E678" s="466" t="s">
        <v>1271</v>
      </c>
      <c r="F678" s="467" t="s">
        <v>1272</v>
      </c>
      <c r="G678" s="468" t="s">
        <v>340</v>
      </c>
      <c r="H678" s="469">
        <v>12.45</v>
      </c>
      <c r="I678" s="470"/>
      <c r="J678" s="471">
        <f>ROUND(I678*H678,2)</f>
        <v>0</v>
      </c>
      <c r="K678" s="467" t="s">
        <v>171</v>
      </c>
      <c r="L678" s="388"/>
      <c r="M678" s="472" t="s">
        <v>79</v>
      </c>
      <c r="N678" s="473" t="s">
        <v>51</v>
      </c>
      <c r="O678" s="387"/>
      <c r="P678" s="474">
        <f>O678*H678</f>
        <v>0</v>
      </c>
      <c r="Q678" s="474">
        <v>1.97672E-3</v>
      </c>
      <c r="R678" s="474">
        <f>Q678*H678</f>
        <v>2.4610163999999997E-2</v>
      </c>
      <c r="S678" s="474">
        <v>0</v>
      </c>
      <c r="T678" s="475">
        <f>S678*H678</f>
        <v>0</v>
      </c>
      <c r="U678" s="387"/>
      <c r="V678" s="387"/>
      <c r="W678" s="387"/>
      <c r="X678" s="387"/>
      <c r="Y678" s="387"/>
      <c r="Z678" s="387"/>
      <c r="AA678" s="387"/>
      <c r="AB678" s="387"/>
      <c r="AC678" s="387"/>
      <c r="AD678" s="387"/>
      <c r="AE678" s="387"/>
      <c r="AR678" s="476" t="s">
        <v>267</v>
      </c>
      <c r="AT678" s="476" t="s">
        <v>167</v>
      </c>
      <c r="AU678" s="476" t="s">
        <v>90</v>
      </c>
      <c r="AY678" s="378" t="s">
        <v>165</v>
      </c>
      <c r="BE678" s="477">
        <f>IF(N678="základní",J678,0)</f>
        <v>0</v>
      </c>
      <c r="BF678" s="477">
        <f>IF(N678="snížená",J678,0)</f>
        <v>0</v>
      </c>
      <c r="BG678" s="477">
        <f>IF(N678="zákl. přenesená",J678,0)</f>
        <v>0</v>
      </c>
      <c r="BH678" s="477">
        <f>IF(N678="sníž. přenesená",J678,0)</f>
        <v>0</v>
      </c>
      <c r="BI678" s="477">
        <f>IF(N678="nulová",J678,0)</f>
        <v>0</v>
      </c>
      <c r="BJ678" s="378" t="s">
        <v>88</v>
      </c>
      <c r="BK678" s="477">
        <f>ROUND(I678*H678,2)</f>
        <v>0</v>
      </c>
      <c r="BL678" s="378" t="s">
        <v>267</v>
      </c>
      <c r="BM678" s="476" t="s">
        <v>1273</v>
      </c>
    </row>
    <row r="679" spans="1:65" s="391" customFormat="1">
      <c r="A679" s="387"/>
      <c r="B679" s="388"/>
      <c r="C679" s="387"/>
      <c r="D679" s="478" t="s">
        <v>174</v>
      </c>
      <c r="E679" s="387"/>
      <c r="F679" s="479" t="s">
        <v>1274</v>
      </c>
      <c r="G679" s="387"/>
      <c r="H679" s="387"/>
      <c r="I679" s="480"/>
      <c r="J679" s="387"/>
      <c r="K679" s="387"/>
      <c r="L679" s="388"/>
      <c r="M679" s="481"/>
      <c r="O679" s="387"/>
      <c r="P679" s="387"/>
      <c r="Q679" s="387"/>
      <c r="R679" s="387"/>
      <c r="S679" s="387"/>
      <c r="T679" s="482"/>
      <c r="U679" s="387"/>
      <c r="V679" s="387"/>
      <c r="W679" s="387"/>
      <c r="X679" s="387"/>
      <c r="Y679" s="387"/>
      <c r="Z679" s="387"/>
      <c r="AA679" s="387"/>
      <c r="AB679" s="387"/>
      <c r="AC679" s="387"/>
      <c r="AD679" s="387"/>
      <c r="AE679" s="387"/>
      <c r="AT679" s="378" t="s">
        <v>174</v>
      </c>
      <c r="AU679" s="378" t="s">
        <v>90</v>
      </c>
    </row>
    <row r="680" spans="1:65" s="483" customFormat="1" ht="22.5">
      <c r="B680" s="484"/>
      <c r="D680" s="485" t="s">
        <v>176</v>
      </c>
      <c r="E680" s="486" t="s">
        <v>79</v>
      </c>
      <c r="F680" s="487" t="s">
        <v>1275</v>
      </c>
      <c r="H680" s="488">
        <v>12.45</v>
      </c>
      <c r="I680" s="489"/>
      <c r="L680" s="484"/>
      <c r="M680" s="490"/>
      <c r="T680" s="491"/>
      <c r="AT680" s="486" t="s">
        <v>176</v>
      </c>
      <c r="AU680" s="486" t="s">
        <v>90</v>
      </c>
      <c r="AV680" s="483" t="s">
        <v>90</v>
      </c>
      <c r="AW680" s="483" t="s">
        <v>39</v>
      </c>
      <c r="AX680" s="483" t="s">
        <v>81</v>
      </c>
      <c r="AY680" s="486" t="s">
        <v>165</v>
      </c>
    </row>
    <row r="681" spans="1:65" s="391" customFormat="1" ht="37.9" customHeight="1">
      <c r="A681" s="387"/>
      <c r="B681" s="388"/>
      <c r="C681" s="465" t="s">
        <v>1300</v>
      </c>
      <c r="D681" s="465" t="s">
        <v>167</v>
      </c>
      <c r="E681" s="466" t="s">
        <v>1277</v>
      </c>
      <c r="F681" s="467" t="s">
        <v>1278</v>
      </c>
      <c r="G681" s="468" t="s">
        <v>340</v>
      </c>
      <c r="H681" s="469">
        <v>12.9</v>
      </c>
      <c r="I681" s="470"/>
      <c r="J681" s="471">
        <f>ROUND(I681*H681,2)</f>
        <v>0</v>
      </c>
      <c r="K681" s="467" t="s">
        <v>171</v>
      </c>
      <c r="L681" s="388"/>
      <c r="M681" s="472" t="s">
        <v>79</v>
      </c>
      <c r="N681" s="473" t="s">
        <v>51</v>
      </c>
      <c r="O681" s="387"/>
      <c r="P681" s="474">
        <f>O681*H681</f>
        <v>0</v>
      </c>
      <c r="Q681" s="474">
        <v>1.970336E-3</v>
      </c>
      <c r="R681" s="474">
        <f>Q681*H681</f>
        <v>2.5417334400000002E-2</v>
      </c>
      <c r="S681" s="474">
        <v>0</v>
      </c>
      <c r="T681" s="475">
        <f>S681*H681</f>
        <v>0</v>
      </c>
      <c r="U681" s="387"/>
      <c r="V681" s="387"/>
      <c r="W681" s="387"/>
      <c r="X681" s="387"/>
      <c r="Y681" s="387"/>
      <c r="Z681" s="387"/>
      <c r="AA681" s="387"/>
      <c r="AB681" s="387"/>
      <c r="AC681" s="387"/>
      <c r="AD681" s="387"/>
      <c r="AE681" s="387"/>
      <c r="AR681" s="476" t="s">
        <v>267</v>
      </c>
      <c r="AT681" s="476" t="s">
        <v>167</v>
      </c>
      <c r="AU681" s="476" t="s">
        <v>90</v>
      </c>
      <c r="AY681" s="378" t="s">
        <v>165</v>
      </c>
      <c r="BE681" s="477">
        <f>IF(N681="základní",J681,0)</f>
        <v>0</v>
      </c>
      <c r="BF681" s="477">
        <f>IF(N681="snížená",J681,0)</f>
        <v>0</v>
      </c>
      <c r="BG681" s="477">
        <f>IF(N681="zákl. přenesená",J681,0)</f>
        <v>0</v>
      </c>
      <c r="BH681" s="477">
        <f>IF(N681="sníž. přenesená",J681,0)</f>
        <v>0</v>
      </c>
      <c r="BI681" s="477">
        <f>IF(N681="nulová",J681,0)</f>
        <v>0</v>
      </c>
      <c r="BJ681" s="378" t="s">
        <v>88</v>
      </c>
      <c r="BK681" s="477">
        <f>ROUND(I681*H681,2)</f>
        <v>0</v>
      </c>
      <c r="BL681" s="378" t="s">
        <v>267</v>
      </c>
      <c r="BM681" s="476" t="s">
        <v>1279</v>
      </c>
    </row>
    <row r="682" spans="1:65" s="391" customFormat="1">
      <c r="A682" s="387"/>
      <c r="B682" s="388"/>
      <c r="C682" s="387"/>
      <c r="D682" s="478" t="s">
        <v>174</v>
      </c>
      <c r="E682" s="387"/>
      <c r="F682" s="479" t="s">
        <v>1280</v>
      </c>
      <c r="G682" s="387"/>
      <c r="H682" s="387"/>
      <c r="I682" s="480"/>
      <c r="J682" s="387"/>
      <c r="K682" s="387"/>
      <c r="L682" s="388"/>
      <c r="M682" s="481"/>
      <c r="O682" s="387"/>
      <c r="P682" s="387"/>
      <c r="Q682" s="387"/>
      <c r="R682" s="387"/>
      <c r="S682" s="387"/>
      <c r="T682" s="482"/>
      <c r="U682" s="387"/>
      <c r="V682" s="387"/>
      <c r="W682" s="387"/>
      <c r="X682" s="387"/>
      <c r="Y682" s="387"/>
      <c r="Z682" s="387"/>
      <c r="AA682" s="387"/>
      <c r="AB682" s="387"/>
      <c r="AC682" s="387"/>
      <c r="AD682" s="387"/>
      <c r="AE682" s="387"/>
      <c r="AT682" s="378" t="s">
        <v>174</v>
      </c>
      <c r="AU682" s="378" t="s">
        <v>90</v>
      </c>
    </row>
    <row r="683" spans="1:65" s="483" customFormat="1" ht="22.5">
      <c r="B683" s="484"/>
      <c r="D683" s="485" t="s">
        <v>176</v>
      </c>
      <c r="E683" s="486" t="s">
        <v>79</v>
      </c>
      <c r="F683" s="487" t="s">
        <v>1281</v>
      </c>
      <c r="H683" s="488">
        <v>12.9</v>
      </c>
      <c r="I683" s="489"/>
      <c r="L683" s="484"/>
      <c r="M683" s="490"/>
      <c r="T683" s="491"/>
      <c r="AT683" s="486" t="s">
        <v>176</v>
      </c>
      <c r="AU683" s="486" t="s">
        <v>90</v>
      </c>
      <c r="AV683" s="483" t="s">
        <v>90</v>
      </c>
      <c r="AW683" s="483" t="s">
        <v>39</v>
      </c>
      <c r="AX683" s="483" t="s">
        <v>81</v>
      </c>
      <c r="AY683" s="486" t="s">
        <v>165</v>
      </c>
    </row>
    <row r="684" spans="1:65" s="391" customFormat="1" ht="33" customHeight="1">
      <c r="A684" s="387"/>
      <c r="B684" s="388"/>
      <c r="C684" s="465" t="s">
        <v>1307</v>
      </c>
      <c r="D684" s="465" t="s">
        <v>167</v>
      </c>
      <c r="E684" s="466" t="s">
        <v>1283</v>
      </c>
      <c r="F684" s="467" t="s">
        <v>1284</v>
      </c>
      <c r="G684" s="468" t="s">
        <v>340</v>
      </c>
      <c r="H684" s="469">
        <v>12.45</v>
      </c>
      <c r="I684" s="470"/>
      <c r="J684" s="471">
        <f>ROUND(I684*H684,2)</f>
        <v>0</v>
      </c>
      <c r="K684" s="467" t="s">
        <v>171</v>
      </c>
      <c r="L684" s="388"/>
      <c r="M684" s="472" t="s">
        <v>79</v>
      </c>
      <c r="N684" s="473" t="s">
        <v>51</v>
      </c>
      <c r="O684" s="387"/>
      <c r="P684" s="474">
        <f>O684*H684</f>
        <v>0</v>
      </c>
      <c r="Q684" s="474">
        <v>2.0302499999999999E-3</v>
      </c>
      <c r="R684" s="474">
        <f>Q684*H684</f>
        <v>2.5276612499999997E-2</v>
      </c>
      <c r="S684" s="474">
        <v>0</v>
      </c>
      <c r="T684" s="475">
        <f>S684*H684</f>
        <v>0</v>
      </c>
      <c r="U684" s="387"/>
      <c r="V684" s="387"/>
      <c r="W684" s="387"/>
      <c r="X684" s="387"/>
      <c r="Y684" s="387"/>
      <c r="Z684" s="387"/>
      <c r="AA684" s="387"/>
      <c r="AB684" s="387"/>
      <c r="AC684" s="387"/>
      <c r="AD684" s="387"/>
      <c r="AE684" s="387"/>
      <c r="AR684" s="476" t="s">
        <v>267</v>
      </c>
      <c r="AT684" s="476" t="s">
        <v>167</v>
      </c>
      <c r="AU684" s="476" t="s">
        <v>90</v>
      </c>
      <c r="AY684" s="378" t="s">
        <v>165</v>
      </c>
      <c r="BE684" s="477">
        <f>IF(N684="základní",J684,0)</f>
        <v>0</v>
      </c>
      <c r="BF684" s="477">
        <f>IF(N684="snížená",J684,0)</f>
        <v>0</v>
      </c>
      <c r="BG684" s="477">
        <f>IF(N684="zákl. přenesená",J684,0)</f>
        <v>0</v>
      </c>
      <c r="BH684" s="477">
        <f>IF(N684="sníž. přenesená",J684,0)</f>
        <v>0</v>
      </c>
      <c r="BI684" s="477">
        <f>IF(N684="nulová",J684,0)</f>
        <v>0</v>
      </c>
      <c r="BJ684" s="378" t="s">
        <v>88</v>
      </c>
      <c r="BK684" s="477">
        <f>ROUND(I684*H684,2)</f>
        <v>0</v>
      </c>
      <c r="BL684" s="378" t="s">
        <v>267</v>
      </c>
      <c r="BM684" s="476" t="s">
        <v>1285</v>
      </c>
    </row>
    <row r="685" spans="1:65" s="391" customFormat="1">
      <c r="A685" s="387"/>
      <c r="B685" s="388"/>
      <c r="C685" s="387"/>
      <c r="D685" s="478" t="s">
        <v>174</v>
      </c>
      <c r="E685" s="387"/>
      <c r="F685" s="479" t="s">
        <v>1286</v>
      </c>
      <c r="G685" s="387"/>
      <c r="H685" s="387"/>
      <c r="I685" s="480"/>
      <c r="J685" s="387"/>
      <c r="K685" s="387"/>
      <c r="L685" s="388"/>
      <c r="M685" s="481"/>
      <c r="O685" s="387"/>
      <c r="P685" s="387"/>
      <c r="Q685" s="387"/>
      <c r="R685" s="387"/>
      <c r="S685" s="387"/>
      <c r="T685" s="482"/>
      <c r="U685" s="387"/>
      <c r="V685" s="387"/>
      <c r="W685" s="387"/>
      <c r="X685" s="387"/>
      <c r="Y685" s="387"/>
      <c r="Z685" s="387"/>
      <c r="AA685" s="387"/>
      <c r="AB685" s="387"/>
      <c r="AC685" s="387"/>
      <c r="AD685" s="387"/>
      <c r="AE685" s="387"/>
      <c r="AT685" s="378" t="s">
        <v>174</v>
      </c>
      <c r="AU685" s="378" t="s">
        <v>90</v>
      </c>
    </row>
    <row r="686" spans="1:65" s="483" customFormat="1" ht="22.5">
      <c r="B686" s="484"/>
      <c r="D686" s="485" t="s">
        <v>176</v>
      </c>
      <c r="E686" s="486" t="s">
        <v>79</v>
      </c>
      <c r="F686" s="487" t="s">
        <v>1287</v>
      </c>
      <c r="H686" s="488">
        <v>12.45</v>
      </c>
      <c r="I686" s="489"/>
      <c r="L686" s="484"/>
      <c r="M686" s="490"/>
      <c r="T686" s="491"/>
      <c r="AT686" s="486" t="s">
        <v>176</v>
      </c>
      <c r="AU686" s="486" t="s">
        <v>90</v>
      </c>
      <c r="AV686" s="483" t="s">
        <v>90</v>
      </c>
      <c r="AW686" s="483" t="s">
        <v>39</v>
      </c>
      <c r="AX686" s="483" t="s">
        <v>81</v>
      </c>
      <c r="AY686" s="486" t="s">
        <v>165</v>
      </c>
    </row>
    <row r="687" spans="1:65" s="391" customFormat="1" ht="44.25" customHeight="1">
      <c r="A687" s="387"/>
      <c r="B687" s="388"/>
      <c r="C687" s="465" t="s">
        <v>1312</v>
      </c>
      <c r="D687" s="465" t="s">
        <v>167</v>
      </c>
      <c r="E687" s="466" t="s">
        <v>1289</v>
      </c>
      <c r="F687" s="467" t="s">
        <v>1290</v>
      </c>
      <c r="G687" s="468" t="s">
        <v>232</v>
      </c>
      <c r="H687" s="469">
        <v>2</v>
      </c>
      <c r="I687" s="470"/>
      <c r="J687" s="471">
        <f>ROUND(I687*H687,2)</f>
        <v>0</v>
      </c>
      <c r="K687" s="467" t="s">
        <v>171</v>
      </c>
      <c r="L687" s="388"/>
      <c r="M687" s="472" t="s">
        <v>79</v>
      </c>
      <c r="N687" s="473" t="s">
        <v>51</v>
      </c>
      <c r="O687" s="387"/>
      <c r="P687" s="474">
        <f>O687*H687</f>
        <v>0</v>
      </c>
      <c r="Q687" s="474">
        <v>3.5E-4</v>
      </c>
      <c r="R687" s="474">
        <f>Q687*H687</f>
        <v>6.9999999999999999E-4</v>
      </c>
      <c r="S687" s="474">
        <v>0</v>
      </c>
      <c r="T687" s="475">
        <f>S687*H687</f>
        <v>0</v>
      </c>
      <c r="U687" s="387"/>
      <c r="V687" s="387"/>
      <c r="W687" s="387"/>
      <c r="X687" s="387"/>
      <c r="Y687" s="387"/>
      <c r="Z687" s="387"/>
      <c r="AA687" s="387"/>
      <c r="AB687" s="387"/>
      <c r="AC687" s="387"/>
      <c r="AD687" s="387"/>
      <c r="AE687" s="387"/>
      <c r="AR687" s="476" t="s">
        <v>267</v>
      </c>
      <c r="AT687" s="476" t="s">
        <v>167</v>
      </c>
      <c r="AU687" s="476" t="s">
        <v>90</v>
      </c>
      <c r="AY687" s="378" t="s">
        <v>165</v>
      </c>
      <c r="BE687" s="477">
        <f>IF(N687="základní",J687,0)</f>
        <v>0</v>
      </c>
      <c r="BF687" s="477">
        <f>IF(N687="snížená",J687,0)</f>
        <v>0</v>
      </c>
      <c r="BG687" s="477">
        <f>IF(N687="zákl. přenesená",J687,0)</f>
        <v>0</v>
      </c>
      <c r="BH687" s="477">
        <f>IF(N687="sníž. přenesená",J687,0)</f>
        <v>0</v>
      </c>
      <c r="BI687" s="477">
        <f>IF(N687="nulová",J687,0)</f>
        <v>0</v>
      </c>
      <c r="BJ687" s="378" t="s">
        <v>88</v>
      </c>
      <c r="BK687" s="477">
        <f>ROUND(I687*H687,2)</f>
        <v>0</v>
      </c>
      <c r="BL687" s="378" t="s">
        <v>267</v>
      </c>
      <c r="BM687" s="476" t="s">
        <v>1291</v>
      </c>
    </row>
    <row r="688" spans="1:65" s="391" customFormat="1">
      <c r="A688" s="387"/>
      <c r="B688" s="388"/>
      <c r="C688" s="387"/>
      <c r="D688" s="478" t="s">
        <v>174</v>
      </c>
      <c r="E688" s="387"/>
      <c r="F688" s="479" t="s">
        <v>1292</v>
      </c>
      <c r="G688" s="387"/>
      <c r="H688" s="387"/>
      <c r="I688" s="480"/>
      <c r="J688" s="387"/>
      <c r="K688" s="387"/>
      <c r="L688" s="388"/>
      <c r="M688" s="481"/>
      <c r="O688" s="387"/>
      <c r="P688" s="387"/>
      <c r="Q688" s="387"/>
      <c r="R688" s="387"/>
      <c r="S688" s="387"/>
      <c r="T688" s="482"/>
      <c r="U688" s="387"/>
      <c r="V688" s="387"/>
      <c r="W688" s="387"/>
      <c r="X688" s="387"/>
      <c r="Y688" s="387"/>
      <c r="Z688" s="387"/>
      <c r="AA688" s="387"/>
      <c r="AB688" s="387"/>
      <c r="AC688" s="387"/>
      <c r="AD688" s="387"/>
      <c r="AE688" s="387"/>
      <c r="AT688" s="378" t="s">
        <v>174</v>
      </c>
      <c r="AU688" s="378" t="s">
        <v>90</v>
      </c>
    </row>
    <row r="689" spans="1:65" s="483" customFormat="1">
      <c r="B689" s="484"/>
      <c r="D689" s="485" t="s">
        <v>176</v>
      </c>
      <c r="E689" s="486" t="s">
        <v>79</v>
      </c>
      <c r="F689" s="487" t="s">
        <v>1293</v>
      </c>
      <c r="H689" s="488">
        <v>2</v>
      </c>
      <c r="I689" s="489"/>
      <c r="L689" s="484"/>
      <c r="M689" s="490"/>
      <c r="T689" s="491"/>
      <c r="AT689" s="486" t="s">
        <v>176</v>
      </c>
      <c r="AU689" s="486" t="s">
        <v>90</v>
      </c>
      <c r="AV689" s="483" t="s">
        <v>90</v>
      </c>
      <c r="AW689" s="483" t="s">
        <v>39</v>
      </c>
      <c r="AX689" s="483" t="s">
        <v>81</v>
      </c>
      <c r="AY689" s="486" t="s">
        <v>165</v>
      </c>
    </row>
    <row r="690" spans="1:65" s="391" customFormat="1" ht="37.9" customHeight="1">
      <c r="A690" s="387"/>
      <c r="B690" s="388"/>
      <c r="C690" s="465" t="s">
        <v>1318</v>
      </c>
      <c r="D690" s="465" t="s">
        <v>167</v>
      </c>
      <c r="E690" s="466" t="s">
        <v>1295</v>
      </c>
      <c r="F690" s="467" t="s">
        <v>1296</v>
      </c>
      <c r="G690" s="468" t="s">
        <v>340</v>
      </c>
      <c r="H690" s="469">
        <v>5.7</v>
      </c>
      <c r="I690" s="470"/>
      <c r="J690" s="471">
        <f>ROUND(I690*H690,2)</f>
        <v>0</v>
      </c>
      <c r="K690" s="467" t="s">
        <v>171</v>
      </c>
      <c r="L690" s="388"/>
      <c r="M690" s="472" t="s">
        <v>79</v>
      </c>
      <c r="N690" s="473" t="s">
        <v>51</v>
      </c>
      <c r="O690" s="387"/>
      <c r="P690" s="474">
        <f>O690*H690</f>
        <v>0</v>
      </c>
      <c r="Q690" s="474">
        <v>2.2300000000000002E-3</v>
      </c>
      <c r="R690" s="474">
        <f>Q690*H690</f>
        <v>1.2711000000000002E-2</v>
      </c>
      <c r="S690" s="474">
        <v>0</v>
      </c>
      <c r="T690" s="475">
        <f>S690*H690</f>
        <v>0</v>
      </c>
      <c r="U690" s="387"/>
      <c r="V690" s="387"/>
      <c r="W690" s="387"/>
      <c r="X690" s="387"/>
      <c r="Y690" s="387"/>
      <c r="Z690" s="387"/>
      <c r="AA690" s="387"/>
      <c r="AB690" s="387"/>
      <c r="AC690" s="387"/>
      <c r="AD690" s="387"/>
      <c r="AE690" s="387"/>
      <c r="AR690" s="476" t="s">
        <v>267</v>
      </c>
      <c r="AT690" s="476" t="s">
        <v>167</v>
      </c>
      <c r="AU690" s="476" t="s">
        <v>90</v>
      </c>
      <c r="AY690" s="378" t="s">
        <v>165</v>
      </c>
      <c r="BE690" s="477">
        <f>IF(N690="základní",J690,0)</f>
        <v>0</v>
      </c>
      <c r="BF690" s="477">
        <f>IF(N690="snížená",J690,0)</f>
        <v>0</v>
      </c>
      <c r="BG690" s="477">
        <f>IF(N690="zákl. přenesená",J690,0)</f>
        <v>0</v>
      </c>
      <c r="BH690" s="477">
        <f>IF(N690="sníž. přenesená",J690,0)</f>
        <v>0</v>
      </c>
      <c r="BI690" s="477">
        <f>IF(N690="nulová",J690,0)</f>
        <v>0</v>
      </c>
      <c r="BJ690" s="378" t="s">
        <v>88</v>
      </c>
      <c r="BK690" s="477">
        <f>ROUND(I690*H690,2)</f>
        <v>0</v>
      </c>
      <c r="BL690" s="378" t="s">
        <v>267</v>
      </c>
      <c r="BM690" s="476" t="s">
        <v>1297</v>
      </c>
    </row>
    <row r="691" spans="1:65" s="391" customFormat="1">
      <c r="A691" s="387"/>
      <c r="B691" s="388"/>
      <c r="C691" s="387"/>
      <c r="D691" s="478" t="s">
        <v>174</v>
      </c>
      <c r="E691" s="387"/>
      <c r="F691" s="479" t="s">
        <v>1298</v>
      </c>
      <c r="G691" s="387"/>
      <c r="H691" s="387"/>
      <c r="I691" s="480"/>
      <c r="J691" s="387"/>
      <c r="K691" s="387"/>
      <c r="L691" s="388"/>
      <c r="M691" s="481"/>
      <c r="O691" s="387"/>
      <c r="P691" s="387"/>
      <c r="Q691" s="387"/>
      <c r="R691" s="387"/>
      <c r="S691" s="387"/>
      <c r="T691" s="482"/>
      <c r="U691" s="387"/>
      <c r="V691" s="387"/>
      <c r="W691" s="387"/>
      <c r="X691" s="387"/>
      <c r="Y691" s="387"/>
      <c r="Z691" s="387"/>
      <c r="AA691" s="387"/>
      <c r="AB691" s="387"/>
      <c r="AC691" s="387"/>
      <c r="AD691" s="387"/>
      <c r="AE691" s="387"/>
      <c r="AT691" s="378" t="s">
        <v>174</v>
      </c>
      <c r="AU691" s="378" t="s">
        <v>90</v>
      </c>
    </row>
    <row r="692" spans="1:65" s="483" customFormat="1" ht="22.5">
      <c r="B692" s="484"/>
      <c r="D692" s="485" t="s">
        <v>176</v>
      </c>
      <c r="E692" s="486" t="s">
        <v>79</v>
      </c>
      <c r="F692" s="487" t="s">
        <v>1299</v>
      </c>
      <c r="H692" s="488">
        <v>5.7</v>
      </c>
      <c r="I692" s="489"/>
      <c r="L692" s="484"/>
      <c r="M692" s="490"/>
      <c r="T692" s="491"/>
      <c r="AT692" s="486" t="s">
        <v>176</v>
      </c>
      <c r="AU692" s="486" t="s">
        <v>90</v>
      </c>
      <c r="AV692" s="483" t="s">
        <v>90</v>
      </c>
      <c r="AW692" s="483" t="s">
        <v>39</v>
      </c>
      <c r="AX692" s="483" t="s">
        <v>81</v>
      </c>
      <c r="AY692" s="486" t="s">
        <v>165</v>
      </c>
    </row>
    <row r="693" spans="1:65" s="391" customFormat="1" ht="44.25" customHeight="1">
      <c r="A693" s="387"/>
      <c r="B693" s="388"/>
      <c r="C693" s="465" t="s">
        <v>1323</v>
      </c>
      <c r="D693" s="465" t="s">
        <v>167</v>
      </c>
      <c r="E693" s="466" t="s">
        <v>1301</v>
      </c>
      <c r="F693" s="467" t="s">
        <v>1302</v>
      </c>
      <c r="G693" s="468" t="s">
        <v>678</v>
      </c>
      <c r="H693" s="503"/>
      <c r="I693" s="470"/>
      <c r="J693" s="471">
        <f>ROUND(I693*H693,2)</f>
        <v>0</v>
      </c>
      <c r="K693" s="467" t="s">
        <v>171</v>
      </c>
      <c r="L693" s="388"/>
      <c r="M693" s="472" t="s">
        <v>79</v>
      </c>
      <c r="N693" s="473" t="s">
        <v>51</v>
      </c>
      <c r="O693" s="387"/>
      <c r="P693" s="474">
        <f>O693*H693</f>
        <v>0</v>
      </c>
      <c r="Q693" s="474">
        <v>0</v>
      </c>
      <c r="R693" s="474">
        <f>Q693*H693</f>
        <v>0</v>
      </c>
      <c r="S693" s="474">
        <v>0</v>
      </c>
      <c r="T693" s="475">
        <f>S693*H693</f>
        <v>0</v>
      </c>
      <c r="U693" s="387"/>
      <c r="V693" s="387"/>
      <c r="W693" s="387"/>
      <c r="X693" s="387"/>
      <c r="Y693" s="387"/>
      <c r="Z693" s="387"/>
      <c r="AA693" s="387"/>
      <c r="AB693" s="387"/>
      <c r="AC693" s="387"/>
      <c r="AD693" s="387"/>
      <c r="AE693" s="387"/>
      <c r="AR693" s="476" t="s">
        <v>267</v>
      </c>
      <c r="AT693" s="476" t="s">
        <v>167</v>
      </c>
      <c r="AU693" s="476" t="s">
        <v>90</v>
      </c>
      <c r="AY693" s="378" t="s">
        <v>165</v>
      </c>
      <c r="BE693" s="477">
        <f>IF(N693="základní",J693,0)</f>
        <v>0</v>
      </c>
      <c r="BF693" s="477">
        <f>IF(N693="snížená",J693,0)</f>
        <v>0</v>
      </c>
      <c r="BG693" s="477">
        <f>IF(N693="zákl. přenesená",J693,0)</f>
        <v>0</v>
      </c>
      <c r="BH693" s="477">
        <f>IF(N693="sníž. přenesená",J693,0)</f>
        <v>0</v>
      </c>
      <c r="BI693" s="477">
        <f>IF(N693="nulová",J693,0)</f>
        <v>0</v>
      </c>
      <c r="BJ693" s="378" t="s">
        <v>88</v>
      </c>
      <c r="BK693" s="477">
        <f>ROUND(I693*H693,2)</f>
        <v>0</v>
      </c>
      <c r="BL693" s="378" t="s">
        <v>267</v>
      </c>
      <c r="BM693" s="476" t="s">
        <v>1303</v>
      </c>
    </row>
    <row r="694" spans="1:65" s="391" customFormat="1">
      <c r="A694" s="387"/>
      <c r="B694" s="388"/>
      <c r="C694" s="387"/>
      <c r="D694" s="478" t="s">
        <v>174</v>
      </c>
      <c r="E694" s="387"/>
      <c r="F694" s="479" t="s">
        <v>1304</v>
      </c>
      <c r="G694" s="387"/>
      <c r="H694" s="387"/>
      <c r="I694" s="480"/>
      <c r="J694" s="387"/>
      <c r="K694" s="387"/>
      <c r="L694" s="388"/>
      <c r="M694" s="481"/>
      <c r="O694" s="387"/>
      <c r="P694" s="387"/>
      <c r="Q694" s="387"/>
      <c r="R694" s="387"/>
      <c r="S694" s="387"/>
      <c r="T694" s="482"/>
      <c r="U694" s="387"/>
      <c r="V694" s="387"/>
      <c r="W694" s="387"/>
      <c r="X694" s="387"/>
      <c r="Y694" s="387"/>
      <c r="Z694" s="387"/>
      <c r="AA694" s="387"/>
      <c r="AB694" s="387"/>
      <c r="AC694" s="387"/>
      <c r="AD694" s="387"/>
      <c r="AE694" s="387"/>
      <c r="AT694" s="378" t="s">
        <v>174</v>
      </c>
      <c r="AU694" s="378" t="s">
        <v>90</v>
      </c>
    </row>
    <row r="695" spans="1:65" s="452" customFormat="1" ht="22.9" customHeight="1">
      <c r="B695" s="453"/>
      <c r="D695" s="454" t="s">
        <v>80</v>
      </c>
      <c r="E695" s="463" t="s">
        <v>1305</v>
      </c>
      <c r="F695" s="463" t="s">
        <v>1306</v>
      </c>
      <c r="I695" s="456"/>
      <c r="J695" s="464">
        <f>BK695</f>
        <v>0</v>
      </c>
      <c r="L695" s="453"/>
      <c r="M695" s="458"/>
      <c r="P695" s="459">
        <f>SUM(P696:P705)</f>
        <v>0</v>
      </c>
      <c r="R695" s="459">
        <f>SUM(R696:R705)</f>
        <v>7.0000000000000007E-2</v>
      </c>
      <c r="T695" s="460">
        <f>SUM(T696:T705)</f>
        <v>0</v>
      </c>
      <c r="AR695" s="454" t="s">
        <v>90</v>
      </c>
      <c r="AT695" s="461" t="s">
        <v>80</v>
      </c>
      <c r="AU695" s="461" t="s">
        <v>88</v>
      </c>
      <c r="AY695" s="454" t="s">
        <v>165</v>
      </c>
      <c r="BK695" s="462">
        <f>SUM(BK696:BK705)</f>
        <v>0</v>
      </c>
    </row>
    <row r="696" spans="1:65" s="391" customFormat="1" ht="37.9" customHeight="1">
      <c r="A696" s="387"/>
      <c r="B696" s="388"/>
      <c r="C696" s="465" t="s">
        <v>1330</v>
      </c>
      <c r="D696" s="465" t="s">
        <v>167</v>
      </c>
      <c r="E696" s="466" t="s">
        <v>1308</v>
      </c>
      <c r="F696" s="467" t="s">
        <v>1309</v>
      </c>
      <c r="G696" s="468" t="s">
        <v>232</v>
      </c>
      <c r="H696" s="469">
        <v>4</v>
      </c>
      <c r="I696" s="470"/>
      <c r="J696" s="471">
        <f>ROUND(I696*H696,2)</f>
        <v>0</v>
      </c>
      <c r="K696" s="467" t="s">
        <v>171</v>
      </c>
      <c r="L696" s="388"/>
      <c r="M696" s="472" t="s">
        <v>79</v>
      </c>
      <c r="N696" s="473" t="s">
        <v>51</v>
      </c>
      <c r="O696" s="387"/>
      <c r="P696" s="474">
        <f>O696*H696</f>
        <v>0</v>
      </c>
      <c r="Q696" s="474">
        <v>0</v>
      </c>
      <c r="R696" s="474">
        <f>Q696*H696</f>
        <v>0</v>
      </c>
      <c r="S696" s="474">
        <v>0</v>
      </c>
      <c r="T696" s="475">
        <f>S696*H696</f>
        <v>0</v>
      </c>
      <c r="U696" s="387"/>
      <c r="V696" s="387"/>
      <c r="W696" s="387"/>
      <c r="X696" s="387"/>
      <c r="Y696" s="387"/>
      <c r="Z696" s="387"/>
      <c r="AA696" s="387"/>
      <c r="AB696" s="387"/>
      <c r="AC696" s="387"/>
      <c r="AD696" s="387"/>
      <c r="AE696" s="387"/>
      <c r="AR696" s="476" t="s">
        <v>267</v>
      </c>
      <c r="AT696" s="476" t="s">
        <v>167</v>
      </c>
      <c r="AU696" s="476" t="s">
        <v>90</v>
      </c>
      <c r="AY696" s="378" t="s">
        <v>165</v>
      </c>
      <c r="BE696" s="477">
        <f>IF(N696="základní",J696,0)</f>
        <v>0</v>
      </c>
      <c r="BF696" s="477">
        <f>IF(N696="snížená",J696,0)</f>
        <v>0</v>
      </c>
      <c r="BG696" s="477">
        <f>IF(N696="zákl. přenesená",J696,0)</f>
        <v>0</v>
      </c>
      <c r="BH696" s="477">
        <f>IF(N696="sníž. přenesená",J696,0)</f>
        <v>0</v>
      </c>
      <c r="BI696" s="477">
        <f>IF(N696="nulová",J696,0)</f>
        <v>0</v>
      </c>
      <c r="BJ696" s="378" t="s">
        <v>88</v>
      </c>
      <c r="BK696" s="477">
        <f>ROUND(I696*H696,2)</f>
        <v>0</v>
      </c>
      <c r="BL696" s="378" t="s">
        <v>267</v>
      </c>
      <c r="BM696" s="476" t="s">
        <v>1310</v>
      </c>
    </row>
    <row r="697" spans="1:65" s="391" customFormat="1">
      <c r="A697" s="387"/>
      <c r="B697" s="388"/>
      <c r="C697" s="387"/>
      <c r="D697" s="478" t="s">
        <v>174</v>
      </c>
      <c r="E697" s="387"/>
      <c r="F697" s="479" t="s">
        <v>1311</v>
      </c>
      <c r="G697" s="387"/>
      <c r="H697" s="387"/>
      <c r="I697" s="480"/>
      <c r="J697" s="387"/>
      <c r="K697" s="387"/>
      <c r="L697" s="388"/>
      <c r="M697" s="481"/>
      <c r="O697" s="387"/>
      <c r="P697" s="387"/>
      <c r="Q697" s="387"/>
      <c r="R697" s="387"/>
      <c r="S697" s="387"/>
      <c r="T697" s="482"/>
      <c r="U697" s="387"/>
      <c r="V697" s="387"/>
      <c r="W697" s="387"/>
      <c r="X697" s="387"/>
      <c r="Y697" s="387"/>
      <c r="Z697" s="387"/>
      <c r="AA697" s="387"/>
      <c r="AB697" s="387"/>
      <c r="AC697" s="387"/>
      <c r="AD697" s="387"/>
      <c r="AE697" s="387"/>
      <c r="AT697" s="378" t="s">
        <v>174</v>
      </c>
      <c r="AU697" s="378" t="s">
        <v>90</v>
      </c>
    </row>
    <row r="698" spans="1:65" s="391" customFormat="1" ht="37.9" customHeight="1">
      <c r="A698" s="387"/>
      <c r="B698" s="388"/>
      <c r="C698" s="492" t="s">
        <v>1337</v>
      </c>
      <c r="D698" s="492" t="s">
        <v>319</v>
      </c>
      <c r="E698" s="493" t="s">
        <v>1313</v>
      </c>
      <c r="F698" s="494" t="s">
        <v>1314</v>
      </c>
      <c r="G698" s="495" t="s">
        <v>232</v>
      </c>
      <c r="H698" s="496">
        <v>1</v>
      </c>
      <c r="I698" s="497"/>
      <c r="J698" s="498">
        <f>ROUND(I698*H698,2)</f>
        <v>0</v>
      </c>
      <c r="K698" s="494" t="s">
        <v>79</v>
      </c>
      <c r="L698" s="499"/>
      <c r="M698" s="500" t="s">
        <v>79</v>
      </c>
      <c r="N698" s="501" t="s">
        <v>51</v>
      </c>
      <c r="O698" s="387"/>
      <c r="P698" s="474">
        <f>O698*H698</f>
        <v>0</v>
      </c>
      <c r="Q698" s="474">
        <v>1.7500000000000002E-2</v>
      </c>
      <c r="R698" s="474">
        <f>Q698*H698</f>
        <v>1.7500000000000002E-2</v>
      </c>
      <c r="S698" s="474">
        <v>0</v>
      </c>
      <c r="T698" s="475">
        <f>S698*H698</f>
        <v>0</v>
      </c>
      <c r="U698" s="387"/>
      <c r="V698" s="387"/>
      <c r="W698" s="387"/>
      <c r="X698" s="387"/>
      <c r="Y698" s="387"/>
      <c r="Z698" s="387"/>
      <c r="AA698" s="387"/>
      <c r="AB698" s="387"/>
      <c r="AC698" s="387"/>
      <c r="AD698" s="387"/>
      <c r="AE698" s="387"/>
      <c r="AR698" s="476" t="s">
        <v>372</v>
      </c>
      <c r="AT698" s="476" t="s">
        <v>319</v>
      </c>
      <c r="AU698" s="476" t="s">
        <v>90</v>
      </c>
      <c r="AY698" s="378" t="s">
        <v>165</v>
      </c>
      <c r="BE698" s="477">
        <f>IF(N698="základní",J698,0)</f>
        <v>0</v>
      </c>
      <c r="BF698" s="477">
        <f>IF(N698="snížená",J698,0)</f>
        <v>0</v>
      </c>
      <c r="BG698" s="477">
        <f>IF(N698="zákl. přenesená",J698,0)</f>
        <v>0</v>
      </c>
      <c r="BH698" s="477">
        <f>IF(N698="sníž. přenesená",J698,0)</f>
        <v>0</v>
      </c>
      <c r="BI698" s="477">
        <f>IF(N698="nulová",J698,0)</f>
        <v>0</v>
      </c>
      <c r="BJ698" s="378" t="s">
        <v>88</v>
      </c>
      <c r="BK698" s="477">
        <f>ROUND(I698*H698,2)</f>
        <v>0</v>
      </c>
      <c r="BL698" s="378" t="s">
        <v>267</v>
      </c>
      <c r="BM698" s="476" t="s">
        <v>1315</v>
      </c>
    </row>
    <row r="699" spans="1:65" s="391" customFormat="1" ht="29.25">
      <c r="A699" s="387"/>
      <c r="B699" s="388"/>
      <c r="C699" s="387"/>
      <c r="D699" s="485" t="s">
        <v>569</v>
      </c>
      <c r="E699" s="387"/>
      <c r="F699" s="502" t="s">
        <v>1316</v>
      </c>
      <c r="G699" s="387"/>
      <c r="H699" s="387"/>
      <c r="I699" s="480"/>
      <c r="J699" s="387"/>
      <c r="K699" s="387"/>
      <c r="L699" s="388"/>
      <c r="M699" s="481"/>
      <c r="O699" s="387"/>
      <c r="P699" s="387"/>
      <c r="Q699" s="387"/>
      <c r="R699" s="387"/>
      <c r="S699" s="387"/>
      <c r="T699" s="482"/>
      <c r="U699" s="387"/>
      <c r="V699" s="387"/>
      <c r="W699" s="387"/>
      <c r="X699" s="387"/>
      <c r="Y699" s="387"/>
      <c r="Z699" s="387"/>
      <c r="AA699" s="387"/>
      <c r="AB699" s="387"/>
      <c r="AC699" s="387"/>
      <c r="AD699" s="387"/>
      <c r="AE699" s="387"/>
      <c r="AT699" s="378" t="s">
        <v>569</v>
      </c>
      <c r="AU699" s="378" t="s">
        <v>90</v>
      </c>
    </row>
    <row r="700" spans="1:65" s="483" customFormat="1">
      <c r="B700" s="484"/>
      <c r="D700" s="485" t="s">
        <v>176</v>
      </c>
      <c r="E700" s="486" t="s">
        <v>79</v>
      </c>
      <c r="F700" s="487" t="s">
        <v>1317</v>
      </c>
      <c r="H700" s="488">
        <v>1</v>
      </c>
      <c r="I700" s="489"/>
      <c r="L700" s="484"/>
      <c r="M700" s="490"/>
      <c r="T700" s="491"/>
      <c r="AT700" s="486" t="s">
        <v>176</v>
      </c>
      <c r="AU700" s="486" t="s">
        <v>90</v>
      </c>
      <c r="AV700" s="483" t="s">
        <v>90</v>
      </c>
      <c r="AW700" s="483" t="s">
        <v>39</v>
      </c>
      <c r="AX700" s="483" t="s">
        <v>81</v>
      </c>
      <c r="AY700" s="486" t="s">
        <v>165</v>
      </c>
    </row>
    <row r="701" spans="1:65" s="391" customFormat="1" ht="37.9" customHeight="1">
      <c r="A701" s="387"/>
      <c r="B701" s="388"/>
      <c r="C701" s="492" t="s">
        <v>1342</v>
      </c>
      <c r="D701" s="492" t="s">
        <v>319</v>
      </c>
      <c r="E701" s="493" t="s">
        <v>1319</v>
      </c>
      <c r="F701" s="494" t="s">
        <v>1320</v>
      </c>
      <c r="G701" s="495" t="s">
        <v>232</v>
      </c>
      <c r="H701" s="496">
        <v>3</v>
      </c>
      <c r="I701" s="497"/>
      <c r="J701" s="498">
        <f>ROUND(I701*H701,2)</f>
        <v>0</v>
      </c>
      <c r="K701" s="494" t="s">
        <v>79</v>
      </c>
      <c r="L701" s="499"/>
      <c r="M701" s="500" t="s">
        <v>79</v>
      </c>
      <c r="N701" s="501" t="s">
        <v>51</v>
      </c>
      <c r="O701" s="387"/>
      <c r="P701" s="474">
        <f>O701*H701</f>
        <v>0</v>
      </c>
      <c r="Q701" s="474">
        <v>1.7500000000000002E-2</v>
      </c>
      <c r="R701" s="474">
        <f>Q701*H701</f>
        <v>5.2500000000000005E-2</v>
      </c>
      <c r="S701" s="474">
        <v>0</v>
      </c>
      <c r="T701" s="475">
        <f>S701*H701</f>
        <v>0</v>
      </c>
      <c r="U701" s="387"/>
      <c r="V701" s="387"/>
      <c r="W701" s="387"/>
      <c r="X701" s="387"/>
      <c r="Y701" s="387"/>
      <c r="Z701" s="387"/>
      <c r="AA701" s="387"/>
      <c r="AB701" s="387"/>
      <c r="AC701" s="387"/>
      <c r="AD701" s="387"/>
      <c r="AE701" s="387"/>
      <c r="AR701" s="476" t="s">
        <v>372</v>
      </c>
      <c r="AT701" s="476" t="s">
        <v>319</v>
      </c>
      <c r="AU701" s="476" t="s">
        <v>90</v>
      </c>
      <c r="AY701" s="378" t="s">
        <v>165</v>
      </c>
      <c r="BE701" s="477">
        <f>IF(N701="základní",J701,0)</f>
        <v>0</v>
      </c>
      <c r="BF701" s="477">
        <f>IF(N701="snížená",J701,0)</f>
        <v>0</v>
      </c>
      <c r="BG701" s="477">
        <f>IF(N701="zákl. přenesená",J701,0)</f>
        <v>0</v>
      </c>
      <c r="BH701" s="477">
        <f>IF(N701="sníž. přenesená",J701,0)</f>
        <v>0</v>
      </c>
      <c r="BI701" s="477">
        <f>IF(N701="nulová",J701,0)</f>
        <v>0</v>
      </c>
      <c r="BJ701" s="378" t="s">
        <v>88</v>
      </c>
      <c r="BK701" s="477">
        <f>ROUND(I701*H701,2)</f>
        <v>0</v>
      </c>
      <c r="BL701" s="378" t="s">
        <v>267</v>
      </c>
      <c r="BM701" s="476" t="s">
        <v>1321</v>
      </c>
    </row>
    <row r="702" spans="1:65" s="391" customFormat="1" ht="29.25">
      <c r="A702" s="387"/>
      <c r="B702" s="388"/>
      <c r="C702" s="387"/>
      <c r="D702" s="485" t="s">
        <v>569</v>
      </c>
      <c r="E702" s="387"/>
      <c r="F702" s="502" t="s">
        <v>1316</v>
      </c>
      <c r="G702" s="387"/>
      <c r="H702" s="387"/>
      <c r="I702" s="480"/>
      <c r="J702" s="387"/>
      <c r="K702" s="387"/>
      <c r="L702" s="388"/>
      <c r="M702" s="481"/>
      <c r="O702" s="387"/>
      <c r="P702" s="387"/>
      <c r="Q702" s="387"/>
      <c r="R702" s="387"/>
      <c r="S702" s="387"/>
      <c r="T702" s="482"/>
      <c r="U702" s="387"/>
      <c r="V702" s="387"/>
      <c r="W702" s="387"/>
      <c r="X702" s="387"/>
      <c r="Y702" s="387"/>
      <c r="Z702" s="387"/>
      <c r="AA702" s="387"/>
      <c r="AB702" s="387"/>
      <c r="AC702" s="387"/>
      <c r="AD702" s="387"/>
      <c r="AE702" s="387"/>
      <c r="AT702" s="378" t="s">
        <v>569</v>
      </c>
      <c r="AU702" s="378" t="s">
        <v>90</v>
      </c>
    </row>
    <row r="703" spans="1:65" s="483" customFormat="1">
      <c r="B703" s="484"/>
      <c r="D703" s="485" t="s">
        <v>176</v>
      </c>
      <c r="E703" s="486" t="s">
        <v>79</v>
      </c>
      <c r="F703" s="487" t="s">
        <v>1322</v>
      </c>
      <c r="H703" s="488">
        <v>3</v>
      </c>
      <c r="I703" s="489"/>
      <c r="L703" s="484"/>
      <c r="M703" s="490"/>
      <c r="T703" s="491"/>
      <c r="AT703" s="486" t="s">
        <v>176</v>
      </c>
      <c r="AU703" s="486" t="s">
        <v>90</v>
      </c>
      <c r="AV703" s="483" t="s">
        <v>90</v>
      </c>
      <c r="AW703" s="483" t="s">
        <v>39</v>
      </c>
      <c r="AX703" s="483" t="s">
        <v>81</v>
      </c>
      <c r="AY703" s="486" t="s">
        <v>165</v>
      </c>
    </row>
    <row r="704" spans="1:65" s="391" customFormat="1" ht="44.25" customHeight="1">
      <c r="A704" s="387"/>
      <c r="B704" s="388"/>
      <c r="C704" s="465" t="s">
        <v>1349</v>
      </c>
      <c r="D704" s="465" t="s">
        <v>167</v>
      </c>
      <c r="E704" s="466" t="s">
        <v>1324</v>
      </c>
      <c r="F704" s="467" t="s">
        <v>1325</v>
      </c>
      <c r="G704" s="468" t="s">
        <v>678</v>
      </c>
      <c r="H704" s="503"/>
      <c r="I704" s="470"/>
      <c r="J704" s="471">
        <f>ROUND(I704*H704,2)</f>
        <v>0</v>
      </c>
      <c r="K704" s="467" t="s">
        <v>171</v>
      </c>
      <c r="L704" s="388"/>
      <c r="M704" s="472" t="s">
        <v>79</v>
      </c>
      <c r="N704" s="473" t="s">
        <v>51</v>
      </c>
      <c r="O704" s="387"/>
      <c r="P704" s="474">
        <f>O704*H704</f>
        <v>0</v>
      </c>
      <c r="Q704" s="474">
        <v>0</v>
      </c>
      <c r="R704" s="474">
        <f>Q704*H704</f>
        <v>0</v>
      </c>
      <c r="S704" s="474">
        <v>0</v>
      </c>
      <c r="T704" s="475">
        <f>S704*H704</f>
        <v>0</v>
      </c>
      <c r="U704" s="387"/>
      <c r="V704" s="387"/>
      <c r="W704" s="387"/>
      <c r="X704" s="387"/>
      <c r="Y704" s="387"/>
      <c r="Z704" s="387"/>
      <c r="AA704" s="387"/>
      <c r="AB704" s="387"/>
      <c r="AC704" s="387"/>
      <c r="AD704" s="387"/>
      <c r="AE704" s="387"/>
      <c r="AR704" s="476" t="s">
        <v>267</v>
      </c>
      <c r="AT704" s="476" t="s">
        <v>167</v>
      </c>
      <c r="AU704" s="476" t="s">
        <v>90</v>
      </c>
      <c r="AY704" s="378" t="s">
        <v>165</v>
      </c>
      <c r="BE704" s="477">
        <f>IF(N704="základní",J704,0)</f>
        <v>0</v>
      </c>
      <c r="BF704" s="477">
        <f>IF(N704="snížená",J704,0)</f>
        <v>0</v>
      </c>
      <c r="BG704" s="477">
        <f>IF(N704="zákl. přenesená",J704,0)</f>
        <v>0</v>
      </c>
      <c r="BH704" s="477">
        <f>IF(N704="sníž. přenesená",J704,0)</f>
        <v>0</v>
      </c>
      <c r="BI704" s="477">
        <f>IF(N704="nulová",J704,0)</f>
        <v>0</v>
      </c>
      <c r="BJ704" s="378" t="s">
        <v>88</v>
      </c>
      <c r="BK704" s="477">
        <f>ROUND(I704*H704,2)</f>
        <v>0</v>
      </c>
      <c r="BL704" s="378" t="s">
        <v>267</v>
      </c>
      <c r="BM704" s="476" t="s">
        <v>1326</v>
      </c>
    </row>
    <row r="705" spans="1:65" s="391" customFormat="1">
      <c r="A705" s="387"/>
      <c r="B705" s="388"/>
      <c r="C705" s="387"/>
      <c r="D705" s="478" t="s">
        <v>174</v>
      </c>
      <c r="E705" s="387"/>
      <c r="F705" s="479" t="s">
        <v>1327</v>
      </c>
      <c r="G705" s="387"/>
      <c r="H705" s="387"/>
      <c r="I705" s="480"/>
      <c r="J705" s="387"/>
      <c r="K705" s="387"/>
      <c r="L705" s="388"/>
      <c r="M705" s="481"/>
      <c r="O705" s="387"/>
      <c r="P705" s="387"/>
      <c r="Q705" s="387"/>
      <c r="R705" s="387"/>
      <c r="S705" s="387"/>
      <c r="T705" s="482"/>
      <c r="U705" s="387"/>
      <c r="V705" s="387"/>
      <c r="W705" s="387"/>
      <c r="X705" s="387"/>
      <c r="Y705" s="387"/>
      <c r="Z705" s="387"/>
      <c r="AA705" s="387"/>
      <c r="AB705" s="387"/>
      <c r="AC705" s="387"/>
      <c r="AD705" s="387"/>
      <c r="AE705" s="387"/>
      <c r="AT705" s="378" t="s">
        <v>174</v>
      </c>
      <c r="AU705" s="378" t="s">
        <v>90</v>
      </c>
    </row>
    <row r="706" spans="1:65" s="452" customFormat="1" ht="22.9" customHeight="1">
      <c r="B706" s="453"/>
      <c r="D706" s="454" t="s">
        <v>80</v>
      </c>
      <c r="E706" s="463" t="s">
        <v>1328</v>
      </c>
      <c r="F706" s="463" t="s">
        <v>1329</v>
      </c>
      <c r="I706" s="456"/>
      <c r="J706" s="464">
        <f>BK706</f>
        <v>0</v>
      </c>
      <c r="L706" s="453"/>
      <c r="M706" s="458"/>
      <c r="P706" s="459">
        <f>SUM(P707:P734)</f>
        <v>0</v>
      </c>
      <c r="R706" s="459">
        <f>SUM(R707:R734)</f>
        <v>9.7739063750000004E-3</v>
      </c>
      <c r="T706" s="460">
        <f>SUM(T707:T734)</f>
        <v>0</v>
      </c>
      <c r="AR706" s="454" t="s">
        <v>90</v>
      </c>
      <c r="AT706" s="461" t="s">
        <v>80</v>
      </c>
      <c r="AU706" s="461" t="s">
        <v>88</v>
      </c>
      <c r="AY706" s="454" t="s">
        <v>165</v>
      </c>
      <c r="BK706" s="462">
        <f>SUM(BK707:BK734)</f>
        <v>0</v>
      </c>
    </row>
    <row r="707" spans="1:65" s="391" customFormat="1" ht="24.2" customHeight="1">
      <c r="A707" s="387"/>
      <c r="B707" s="388"/>
      <c r="C707" s="465" t="s">
        <v>1355</v>
      </c>
      <c r="D707" s="465" t="s">
        <v>167</v>
      </c>
      <c r="E707" s="466" t="s">
        <v>1331</v>
      </c>
      <c r="F707" s="467" t="s">
        <v>1332</v>
      </c>
      <c r="G707" s="468" t="s">
        <v>1333</v>
      </c>
      <c r="H707" s="469">
        <v>142.215</v>
      </c>
      <c r="I707" s="470"/>
      <c r="J707" s="471">
        <f>ROUND(I707*H707,2)</f>
        <v>0</v>
      </c>
      <c r="K707" s="467" t="s">
        <v>171</v>
      </c>
      <c r="L707" s="388"/>
      <c r="M707" s="472" t="s">
        <v>79</v>
      </c>
      <c r="N707" s="473" t="s">
        <v>51</v>
      </c>
      <c r="O707" s="387"/>
      <c r="P707" s="474">
        <f>O707*H707</f>
        <v>0</v>
      </c>
      <c r="Q707" s="474">
        <v>4.6999999999999997E-5</v>
      </c>
      <c r="R707" s="474">
        <f>Q707*H707</f>
        <v>6.6841050000000001E-3</v>
      </c>
      <c r="S707" s="474">
        <v>0</v>
      </c>
      <c r="T707" s="475">
        <f>S707*H707</f>
        <v>0</v>
      </c>
      <c r="U707" s="387"/>
      <c r="V707" s="387"/>
      <c r="W707" s="387"/>
      <c r="X707" s="387"/>
      <c r="Y707" s="387"/>
      <c r="Z707" s="387"/>
      <c r="AA707" s="387"/>
      <c r="AB707" s="387"/>
      <c r="AC707" s="387"/>
      <c r="AD707" s="387"/>
      <c r="AE707" s="387"/>
      <c r="AR707" s="476" t="s">
        <v>267</v>
      </c>
      <c r="AT707" s="476" t="s">
        <v>167</v>
      </c>
      <c r="AU707" s="476" t="s">
        <v>90</v>
      </c>
      <c r="AY707" s="378" t="s">
        <v>165</v>
      </c>
      <c r="BE707" s="477">
        <f>IF(N707="základní",J707,0)</f>
        <v>0</v>
      </c>
      <c r="BF707" s="477">
        <f>IF(N707="snížená",J707,0)</f>
        <v>0</v>
      </c>
      <c r="BG707" s="477">
        <f>IF(N707="zákl. přenesená",J707,0)</f>
        <v>0</v>
      </c>
      <c r="BH707" s="477">
        <f>IF(N707="sníž. přenesená",J707,0)</f>
        <v>0</v>
      </c>
      <c r="BI707" s="477">
        <f>IF(N707="nulová",J707,0)</f>
        <v>0</v>
      </c>
      <c r="BJ707" s="378" t="s">
        <v>88</v>
      </c>
      <c r="BK707" s="477">
        <f>ROUND(I707*H707,2)</f>
        <v>0</v>
      </c>
      <c r="BL707" s="378" t="s">
        <v>267</v>
      </c>
      <c r="BM707" s="476" t="s">
        <v>1334</v>
      </c>
    </row>
    <row r="708" spans="1:65" s="391" customFormat="1">
      <c r="A708" s="387"/>
      <c r="B708" s="388"/>
      <c r="C708" s="387"/>
      <c r="D708" s="478" t="s">
        <v>174</v>
      </c>
      <c r="E708" s="387"/>
      <c r="F708" s="479" t="s">
        <v>1335</v>
      </c>
      <c r="G708" s="387"/>
      <c r="H708" s="387"/>
      <c r="I708" s="480"/>
      <c r="J708" s="387"/>
      <c r="K708" s="387"/>
      <c r="L708" s="388"/>
      <c r="M708" s="481"/>
      <c r="O708" s="387"/>
      <c r="P708" s="387"/>
      <c r="Q708" s="387"/>
      <c r="R708" s="387"/>
      <c r="S708" s="387"/>
      <c r="T708" s="482"/>
      <c r="U708" s="387"/>
      <c r="V708" s="387"/>
      <c r="W708" s="387"/>
      <c r="X708" s="387"/>
      <c r="Y708" s="387"/>
      <c r="Z708" s="387"/>
      <c r="AA708" s="387"/>
      <c r="AB708" s="387"/>
      <c r="AC708" s="387"/>
      <c r="AD708" s="387"/>
      <c r="AE708" s="387"/>
      <c r="AT708" s="378" t="s">
        <v>174</v>
      </c>
      <c r="AU708" s="378" t="s">
        <v>90</v>
      </c>
    </row>
    <row r="709" spans="1:65" s="483" customFormat="1" ht="22.5">
      <c r="B709" s="484"/>
      <c r="D709" s="485" t="s">
        <v>176</v>
      </c>
      <c r="E709" s="486" t="s">
        <v>79</v>
      </c>
      <c r="F709" s="487" t="s">
        <v>1336</v>
      </c>
      <c r="H709" s="488">
        <v>142.215</v>
      </c>
      <c r="I709" s="489"/>
      <c r="L709" s="484"/>
      <c r="M709" s="490"/>
      <c r="T709" s="491"/>
      <c r="AT709" s="486" t="s">
        <v>176</v>
      </c>
      <c r="AU709" s="486" t="s">
        <v>90</v>
      </c>
      <c r="AV709" s="483" t="s">
        <v>90</v>
      </c>
      <c r="AW709" s="483" t="s">
        <v>39</v>
      </c>
      <c r="AX709" s="483" t="s">
        <v>81</v>
      </c>
      <c r="AY709" s="486" t="s">
        <v>165</v>
      </c>
    </row>
    <row r="710" spans="1:65" s="391" customFormat="1" ht="21.75" customHeight="1">
      <c r="A710" s="387"/>
      <c r="B710" s="388"/>
      <c r="C710" s="492" t="s">
        <v>1359</v>
      </c>
      <c r="D710" s="492" t="s">
        <v>319</v>
      </c>
      <c r="E710" s="493" t="s">
        <v>1338</v>
      </c>
      <c r="F710" s="494" t="s">
        <v>1339</v>
      </c>
      <c r="G710" s="495" t="s">
        <v>1333</v>
      </c>
      <c r="H710" s="496">
        <v>149.32599999999999</v>
      </c>
      <c r="I710" s="497"/>
      <c r="J710" s="498">
        <f>ROUND(I710*H710,2)</f>
        <v>0</v>
      </c>
      <c r="K710" s="494" t="s">
        <v>79</v>
      </c>
      <c r="L710" s="499"/>
      <c r="M710" s="500" t="s">
        <v>79</v>
      </c>
      <c r="N710" s="501" t="s">
        <v>51</v>
      </c>
      <c r="O710" s="387"/>
      <c r="P710" s="474">
        <f>O710*H710</f>
        <v>0</v>
      </c>
      <c r="Q710" s="474">
        <v>0</v>
      </c>
      <c r="R710" s="474">
        <f>Q710*H710</f>
        <v>0</v>
      </c>
      <c r="S710" s="474">
        <v>0</v>
      </c>
      <c r="T710" s="475">
        <f>S710*H710</f>
        <v>0</v>
      </c>
      <c r="U710" s="387"/>
      <c r="V710" s="387"/>
      <c r="W710" s="387"/>
      <c r="X710" s="387"/>
      <c r="Y710" s="387"/>
      <c r="Z710" s="387"/>
      <c r="AA710" s="387"/>
      <c r="AB710" s="387"/>
      <c r="AC710" s="387"/>
      <c r="AD710" s="387"/>
      <c r="AE710" s="387"/>
      <c r="AR710" s="476" t="s">
        <v>372</v>
      </c>
      <c r="AT710" s="476" t="s">
        <v>319</v>
      </c>
      <c r="AU710" s="476" t="s">
        <v>90</v>
      </c>
      <c r="AY710" s="378" t="s">
        <v>165</v>
      </c>
      <c r="BE710" s="477">
        <f>IF(N710="základní",J710,0)</f>
        <v>0</v>
      </c>
      <c r="BF710" s="477">
        <f>IF(N710="snížená",J710,0)</f>
        <v>0</v>
      </c>
      <c r="BG710" s="477">
        <f>IF(N710="zákl. přenesená",J710,0)</f>
        <v>0</v>
      </c>
      <c r="BH710" s="477">
        <f>IF(N710="sníž. přenesená",J710,0)</f>
        <v>0</v>
      </c>
      <c r="BI710" s="477">
        <f>IF(N710="nulová",J710,0)</f>
        <v>0</v>
      </c>
      <c r="BJ710" s="378" t="s">
        <v>88</v>
      </c>
      <c r="BK710" s="477">
        <f>ROUND(I710*H710,2)</f>
        <v>0</v>
      </c>
      <c r="BL710" s="378" t="s">
        <v>267</v>
      </c>
      <c r="BM710" s="476" t="s">
        <v>1340</v>
      </c>
    </row>
    <row r="711" spans="1:65" s="483" customFormat="1">
      <c r="B711" s="484"/>
      <c r="D711" s="485" t="s">
        <v>176</v>
      </c>
      <c r="F711" s="487" t="s">
        <v>1341</v>
      </c>
      <c r="H711" s="488">
        <v>149.32599999999999</v>
      </c>
      <c r="I711" s="489"/>
      <c r="L711" s="484"/>
      <c r="M711" s="490"/>
      <c r="T711" s="491"/>
      <c r="AT711" s="486" t="s">
        <v>176</v>
      </c>
      <c r="AU711" s="486" t="s">
        <v>90</v>
      </c>
      <c r="AV711" s="483" t="s">
        <v>90</v>
      </c>
      <c r="AW711" s="483" t="s">
        <v>4</v>
      </c>
      <c r="AX711" s="483" t="s">
        <v>88</v>
      </c>
      <c r="AY711" s="486" t="s">
        <v>165</v>
      </c>
    </row>
    <row r="712" spans="1:65" s="391" customFormat="1" ht="37.9" customHeight="1">
      <c r="A712" s="387"/>
      <c r="B712" s="388"/>
      <c r="C712" s="465" t="s">
        <v>1364</v>
      </c>
      <c r="D712" s="465" t="s">
        <v>167</v>
      </c>
      <c r="E712" s="466" t="s">
        <v>1343</v>
      </c>
      <c r="F712" s="467" t="s">
        <v>1344</v>
      </c>
      <c r="G712" s="468" t="s">
        <v>213</v>
      </c>
      <c r="H712" s="469">
        <v>11.513</v>
      </c>
      <c r="I712" s="470"/>
      <c r="J712" s="471">
        <f>ROUND(I712*H712,2)</f>
        <v>0</v>
      </c>
      <c r="K712" s="467" t="s">
        <v>171</v>
      </c>
      <c r="L712" s="388"/>
      <c r="M712" s="472" t="s">
        <v>79</v>
      </c>
      <c r="N712" s="473" t="s">
        <v>51</v>
      </c>
      <c r="O712" s="387"/>
      <c r="P712" s="474">
        <f>O712*H712</f>
        <v>0</v>
      </c>
      <c r="Q712" s="474">
        <v>2.68375E-4</v>
      </c>
      <c r="R712" s="474">
        <f>Q712*H712</f>
        <v>3.0898013749999999E-3</v>
      </c>
      <c r="S712" s="474">
        <v>0</v>
      </c>
      <c r="T712" s="475">
        <f>S712*H712</f>
        <v>0</v>
      </c>
      <c r="U712" s="387"/>
      <c r="V712" s="387"/>
      <c r="W712" s="387"/>
      <c r="X712" s="387"/>
      <c r="Y712" s="387"/>
      <c r="Z712" s="387"/>
      <c r="AA712" s="387"/>
      <c r="AB712" s="387"/>
      <c r="AC712" s="387"/>
      <c r="AD712" s="387"/>
      <c r="AE712" s="387"/>
      <c r="AR712" s="476" t="s">
        <v>267</v>
      </c>
      <c r="AT712" s="476" t="s">
        <v>167</v>
      </c>
      <c r="AU712" s="476" t="s">
        <v>90</v>
      </c>
      <c r="AY712" s="378" t="s">
        <v>165</v>
      </c>
      <c r="BE712" s="477">
        <f>IF(N712="základní",J712,0)</f>
        <v>0</v>
      </c>
      <c r="BF712" s="477">
        <f>IF(N712="snížená",J712,0)</f>
        <v>0</v>
      </c>
      <c r="BG712" s="477">
        <f>IF(N712="zákl. přenesená",J712,0)</f>
        <v>0</v>
      </c>
      <c r="BH712" s="477">
        <f>IF(N712="sníž. přenesená",J712,0)</f>
        <v>0</v>
      </c>
      <c r="BI712" s="477">
        <f>IF(N712="nulová",J712,0)</f>
        <v>0</v>
      </c>
      <c r="BJ712" s="378" t="s">
        <v>88</v>
      </c>
      <c r="BK712" s="477">
        <f>ROUND(I712*H712,2)</f>
        <v>0</v>
      </c>
      <c r="BL712" s="378" t="s">
        <v>267</v>
      </c>
      <c r="BM712" s="476" t="s">
        <v>1345</v>
      </c>
    </row>
    <row r="713" spans="1:65" s="391" customFormat="1">
      <c r="A713" s="387"/>
      <c r="B713" s="388"/>
      <c r="C713" s="387"/>
      <c r="D713" s="478" t="s">
        <v>174</v>
      </c>
      <c r="E713" s="387"/>
      <c r="F713" s="479" t="s">
        <v>1346</v>
      </c>
      <c r="G713" s="387"/>
      <c r="H713" s="387"/>
      <c r="I713" s="480"/>
      <c r="J713" s="387"/>
      <c r="K713" s="387"/>
      <c r="L713" s="388"/>
      <c r="M713" s="481"/>
      <c r="O713" s="387"/>
      <c r="P713" s="387"/>
      <c r="Q713" s="387"/>
      <c r="R713" s="387"/>
      <c r="S713" s="387"/>
      <c r="T713" s="482"/>
      <c r="U713" s="387"/>
      <c r="V713" s="387"/>
      <c r="W713" s="387"/>
      <c r="X713" s="387"/>
      <c r="Y713" s="387"/>
      <c r="Z713" s="387"/>
      <c r="AA713" s="387"/>
      <c r="AB713" s="387"/>
      <c r="AC713" s="387"/>
      <c r="AD713" s="387"/>
      <c r="AE713" s="387"/>
      <c r="AT713" s="378" t="s">
        <v>174</v>
      </c>
      <c r="AU713" s="378" t="s">
        <v>90</v>
      </c>
    </row>
    <row r="714" spans="1:65" s="483" customFormat="1">
      <c r="B714" s="484"/>
      <c r="D714" s="485" t="s">
        <v>176</v>
      </c>
      <c r="E714" s="486" t="s">
        <v>79</v>
      </c>
      <c r="F714" s="487" t="s">
        <v>1347</v>
      </c>
      <c r="H714" s="488">
        <v>8.3040000000000003</v>
      </c>
      <c r="I714" s="489"/>
      <c r="L714" s="484"/>
      <c r="M714" s="490"/>
      <c r="T714" s="491"/>
      <c r="AT714" s="486" t="s">
        <v>176</v>
      </c>
      <c r="AU714" s="486" t="s">
        <v>90</v>
      </c>
      <c r="AV714" s="483" t="s">
        <v>90</v>
      </c>
      <c r="AW714" s="483" t="s">
        <v>39</v>
      </c>
      <c r="AX714" s="483" t="s">
        <v>81</v>
      </c>
      <c r="AY714" s="486" t="s">
        <v>165</v>
      </c>
    </row>
    <row r="715" spans="1:65" s="483" customFormat="1">
      <c r="B715" s="484"/>
      <c r="D715" s="485" t="s">
        <v>176</v>
      </c>
      <c r="E715" s="486" t="s">
        <v>79</v>
      </c>
      <c r="F715" s="487" t="s">
        <v>1348</v>
      </c>
      <c r="H715" s="488">
        <v>3.2090000000000001</v>
      </c>
      <c r="I715" s="489"/>
      <c r="L715" s="484"/>
      <c r="M715" s="490"/>
      <c r="T715" s="491"/>
      <c r="AT715" s="486" t="s">
        <v>176</v>
      </c>
      <c r="AU715" s="486" t="s">
        <v>90</v>
      </c>
      <c r="AV715" s="483" t="s">
        <v>90</v>
      </c>
      <c r="AW715" s="483" t="s">
        <v>39</v>
      </c>
      <c r="AX715" s="483" t="s">
        <v>81</v>
      </c>
      <c r="AY715" s="486" t="s">
        <v>165</v>
      </c>
    </row>
    <row r="716" spans="1:65" s="391" customFormat="1" ht="24.2" customHeight="1">
      <c r="A716" s="387"/>
      <c r="B716" s="388"/>
      <c r="C716" s="492" t="s">
        <v>1369</v>
      </c>
      <c r="D716" s="492" t="s">
        <v>319</v>
      </c>
      <c r="E716" s="493" t="s">
        <v>1350</v>
      </c>
      <c r="F716" s="494" t="s">
        <v>1351</v>
      </c>
      <c r="G716" s="495" t="s">
        <v>232</v>
      </c>
      <c r="H716" s="496">
        <v>1</v>
      </c>
      <c r="I716" s="497"/>
      <c r="J716" s="498">
        <f>ROUND(I716*H716,2)</f>
        <v>0</v>
      </c>
      <c r="K716" s="494" t="s">
        <v>79</v>
      </c>
      <c r="L716" s="499"/>
      <c r="M716" s="500" t="s">
        <v>79</v>
      </c>
      <c r="N716" s="501" t="s">
        <v>51</v>
      </c>
      <c r="O716" s="387"/>
      <c r="P716" s="474">
        <f>O716*H716</f>
        <v>0</v>
      </c>
      <c r="Q716" s="474">
        <v>0</v>
      </c>
      <c r="R716" s="474">
        <f>Q716*H716</f>
        <v>0</v>
      </c>
      <c r="S716" s="474">
        <v>0</v>
      </c>
      <c r="T716" s="475">
        <f>S716*H716</f>
        <v>0</v>
      </c>
      <c r="U716" s="387"/>
      <c r="V716" s="387"/>
      <c r="W716" s="387"/>
      <c r="X716" s="387"/>
      <c r="Y716" s="387"/>
      <c r="Z716" s="387"/>
      <c r="AA716" s="387"/>
      <c r="AB716" s="387"/>
      <c r="AC716" s="387"/>
      <c r="AD716" s="387"/>
      <c r="AE716" s="387"/>
      <c r="AR716" s="476" t="s">
        <v>372</v>
      </c>
      <c r="AT716" s="476" t="s">
        <v>319</v>
      </c>
      <c r="AU716" s="476" t="s">
        <v>90</v>
      </c>
      <c r="AY716" s="378" t="s">
        <v>165</v>
      </c>
      <c r="BE716" s="477">
        <f>IF(N716="základní",J716,0)</f>
        <v>0</v>
      </c>
      <c r="BF716" s="477">
        <f>IF(N716="snížená",J716,0)</f>
        <v>0</v>
      </c>
      <c r="BG716" s="477">
        <f>IF(N716="zákl. přenesená",J716,0)</f>
        <v>0</v>
      </c>
      <c r="BH716" s="477">
        <f>IF(N716="sníž. přenesená",J716,0)</f>
        <v>0</v>
      </c>
      <c r="BI716" s="477">
        <f>IF(N716="nulová",J716,0)</f>
        <v>0</v>
      </c>
      <c r="BJ716" s="378" t="s">
        <v>88</v>
      </c>
      <c r="BK716" s="477">
        <f>ROUND(I716*H716,2)</f>
        <v>0</v>
      </c>
      <c r="BL716" s="378" t="s">
        <v>267</v>
      </c>
      <c r="BM716" s="476" t="s">
        <v>1352</v>
      </c>
    </row>
    <row r="717" spans="1:65" s="391" customFormat="1" ht="29.25">
      <c r="A717" s="387"/>
      <c r="B717" s="388"/>
      <c r="C717" s="387"/>
      <c r="D717" s="485" t="s">
        <v>569</v>
      </c>
      <c r="E717" s="387"/>
      <c r="F717" s="502" t="s">
        <v>1353</v>
      </c>
      <c r="G717" s="387"/>
      <c r="H717" s="387"/>
      <c r="I717" s="480"/>
      <c r="J717" s="387"/>
      <c r="K717" s="387"/>
      <c r="L717" s="388"/>
      <c r="M717" s="481"/>
      <c r="O717" s="387"/>
      <c r="P717" s="387"/>
      <c r="Q717" s="387"/>
      <c r="R717" s="387"/>
      <c r="S717" s="387"/>
      <c r="T717" s="482"/>
      <c r="U717" s="387"/>
      <c r="V717" s="387"/>
      <c r="W717" s="387"/>
      <c r="X717" s="387"/>
      <c r="Y717" s="387"/>
      <c r="Z717" s="387"/>
      <c r="AA717" s="387"/>
      <c r="AB717" s="387"/>
      <c r="AC717" s="387"/>
      <c r="AD717" s="387"/>
      <c r="AE717" s="387"/>
      <c r="AT717" s="378" t="s">
        <v>569</v>
      </c>
      <c r="AU717" s="378" t="s">
        <v>90</v>
      </c>
    </row>
    <row r="718" spans="1:65" s="483" customFormat="1">
      <c r="B718" s="484"/>
      <c r="D718" s="485" t="s">
        <v>176</v>
      </c>
      <c r="E718" s="486" t="s">
        <v>79</v>
      </c>
      <c r="F718" s="487" t="s">
        <v>1354</v>
      </c>
      <c r="H718" s="488">
        <v>1</v>
      </c>
      <c r="I718" s="489"/>
      <c r="L718" s="484"/>
      <c r="M718" s="490"/>
      <c r="T718" s="491"/>
      <c r="AT718" s="486" t="s">
        <v>176</v>
      </c>
      <c r="AU718" s="486" t="s">
        <v>90</v>
      </c>
      <c r="AV718" s="483" t="s">
        <v>90</v>
      </c>
      <c r="AW718" s="483" t="s">
        <v>39</v>
      </c>
      <c r="AX718" s="483" t="s">
        <v>81</v>
      </c>
      <c r="AY718" s="486" t="s">
        <v>165</v>
      </c>
    </row>
    <row r="719" spans="1:65" s="391" customFormat="1" ht="24.2" customHeight="1">
      <c r="A719" s="387"/>
      <c r="B719" s="388"/>
      <c r="C719" s="492" t="s">
        <v>1373</v>
      </c>
      <c r="D719" s="492" t="s">
        <v>319</v>
      </c>
      <c r="E719" s="493" t="s">
        <v>1356</v>
      </c>
      <c r="F719" s="494" t="s">
        <v>1357</v>
      </c>
      <c r="G719" s="495" t="s">
        <v>232</v>
      </c>
      <c r="H719" s="496">
        <v>1</v>
      </c>
      <c r="I719" s="497"/>
      <c r="J719" s="498">
        <f>ROUND(I719*H719,2)</f>
        <v>0</v>
      </c>
      <c r="K719" s="494" t="s">
        <v>79</v>
      </c>
      <c r="L719" s="499"/>
      <c r="M719" s="500" t="s">
        <v>79</v>
      </c>
      <c r="N719" s="501" t="s">
        <v>51</v>
      </c>
      <c r="O719" s="387"/>
      <c r="P719" s="474">
        <f>O719*H719</f>
        <v>0</v>
      </c>
      <c r="Q719" s="474">
        <v>0</v>
      </c>
      <c r="R719" s="474">
        <f>Q719*H719</f>
        <v>0</v>
      </c>
      <c r="S719" s="474">
        <v>0</v>
      </c>
      <c r="T719" s="475">
        <f>S719*H719</f>
        <v>0</v>
      </c>
      <c r="U719" s="387"/>
      <c r="V719" s="387"/>
      <c r="W719" s="387"/>
      <c r="X719" s="387"/>
      <c r="Y719" s="387"/>
      <c r="Z719" s="387"/>
      <c r="AA719" s="387"/>
      <c r="AB719" s="387"/>
      <c r="AC719" s="387"/>
      <c r="AD719" s="387"/>
      <c r="AE719" s="387"/>
      <c r="AR719" s="476" t="s">
        <v>372</v>
      </c>
      <c r="AT719" s="476" t="s">
        <v>319</v>
      </c>
      <c r="AU719" s="476" t="s">
        <v>90</v>
      </c>
      <c r="AY719" s="378" t="s">
        <v>165</v>
      </c>
      <c r="BE719" s="477">
        <f>IF(N719="základní",J719,0)</f>
        <v>0</v>
      </c>
      <c r="BF719" s="477">
        <f>IF(N719="snížená",J719,0)</f>
        <v>0</v>
      </c>
      <c r="BG719" s="477">
        <f>IF(N719="zákl. přenesená",J719,0)</f>
        <v>0</v>
      </c>
      <c r="BH719" s="477">
        <f>IF(N719="sníž. přenesená",J719,0)</f>
        <v>0</v>
      </c>
      <c r="BI719" s="477">
        <f>IF(N719="nulová",J719,0)</f>
        <v>0</v>
      </c>
      <c r="BJ719" s="378" t="s">
        <v>88</v>
      </c>
      <c r="BK719" s="477">
        <f>ROUND(I719*H719,2)</f>
        <v>0</v>
      </c>
      <c r="BL719" s="378" t="s">
        <v>267</v>
      </c>
      <c r="BM719" s="476" t="s">
        <v>1358</v>
      </c>
    </row>
    <row r="720" spans="1:65" s="391" customFormat="1" ht="29.25">
      <c r="A720" s="387"/>
      <c r="B720" s="388"/>
      <c r="C720" s="387"/>
      <c r="D720" s="485" t="s">
        <v>569</v>
      </c>
      <c r="E720" s="387"/>
      <c r="F720" s="502" t="s">
        <v>1353</v>
      </c>
      <c r="G720" s="387"/>
      <c r="H720" s="387"/>
      <c r="I720" s="480"/>
      <c r="J720" s="387"/>
      <c r="K720" s="387"/>
      <c r="L720" s="388"/>
      <c r="M720" s="481"/>
      <c r="O720" s="387"/>
      <c r="P720" s="387"/>
      <c r="Q720" s="387"/>
      <c r="R720" s="387"/>
      <c r="S720" s="387"/>
      <c r="T720" s="482"/>
      <c r="U720" s="387"/>
      <c r="V720" s="387"/>
      <c r="W720" s="387"/>
      <c r="X720" s="387"/>
      <c r="Y720" s="387"/>
      <c r="Z720" s="387"/>
      <c r="AA720" s="387"/>
      <c r="AB720" s="387"/>
      <c r="AC720" s="387"/>
      <c r="AD720" s="387"/>
      <c r="AE720" s="387"/>
      <c r="AT720" s="378" t="s">
        <v>569</v>
      </c>
      <c r="AU720" s="378" t="s">
        <v>90</v>
      </c>
    </row>
    <row r="721" spans="1:65" s="483" customFormat="1">
      <c r="B721" s="484"/>
      <c r="D721" s="485" t="s">
        <v>176</v>
      </c>
      <c r="E721" s="486" t="s">
        <v>79</v>
      </c>
      <c r="F721" s="487" t="s">
        <v>1354</v>
      </c>
      <c r="H721" s="488">
        <v>1</v>
      </c>
      <c r="I721" s="489"/>
      <c r="L721" s="484"/>
      <c r="M721" s="490"/>
      <c r="T721" s="491"/>
      <c r="AT721" s="486" t="s">
        <v>176</v>
      </c>
      <c r="AU721" s="486" t="s">
        <v>90</v>
      </c>
      <c r="AV721" s="483" t="s">
        <v>90</v>
      </c>
      <c r="AW721" s="483" t="s">
        <v>39</v>
      </c>
      <c r="AX721" s="483" t="s">
        <v>81</v>
      </c>
      <c r="AY721" s="486" t="s">
        <v>165</v>
      </c>
    </row>
    <row r="722" spans="1:65" s="391" customFormat="1" ht="24.2" customHeight="1">
      <c r="A722" s="387"/>
      <c r="B722" s="388"/>
      <c r="C722" s="465" t="s">
        <v>1377</v>
      </c>
      <c r="D722" s="465" t="s">
        <v>167</v>
      </c>
      <c r="E722" s="466" t="s">
        <v>1360</v>
      </c>
      <c r="F722" s="467" t="s">
        <v>1361</v>
      </c>
      <c r="G722" s="468" t="s">
        <v>232</v>
      </c>
      <c r="H722" s="469">
        <v>4</v>
      </c>
      <c r="I722" s="470"/>
      <c r="J722" s="471">
        <f>ROUND(I722*H722,2)</f>
        <v>0</v>
      </c>
      <c r="K722" s="467" t="s">
        <v>171</v>
      </c>
      <c r="L722" s="388"/>
      <c r="M722" s="472" t="s">
        <v>79</v>
      </c>
      <c r="N722" s="473" t="s">
        <v>51</v>
      </c>
      <c r="O722" s="387"/>
      <c r="P722" s="474">
        <f>O722*H722</f>
        <v>0</v>
      </c>
      <c r="Q722" s="474">
        <v>0</v>
      </c>
      <c r="R722" s="474">
        <f>Q722*H722</f>
        <v>0</v>
      </c>
      <c r="S722" s="474">
        <v>0</v>
      </c>
      <c r="T722" s="475">
        <f>S722*H722</f>
        <v>0</v>
      </c>
      <c r="U722" s="387"/>
      <c r="V722" s="387"/>
      <c r="W722" s="387"/>
      <c r="X722" s="387"/>
      <c r="Y722" s="387"/>
      <c r="Z722" s="387"/>
      <c r="AA722" s="387"/>
      <c r="AB722" s="387"/>
      <c r="AC722" s="387"/>
      <c r="AD722" s="387"/>
      <c r="AE722" s="387"/>
      <c r="AR722" s="476" t="s">
        <v>267</v>
      </c>
      <c r="AT722" s="476" t="s">
        <v>167</v>
      </c>
      <c r="AU722" s="476" t="s">
        <v>90</v>
      </c>
      <c r="AY722" s="378" t="s">
        <v>165</v>
      </c>
      <c r="BE722" s="477">
        <f>IF(N722="základní",J722,0)</f>
        <v>0</v>
      </c>
      <c r="BF722" s="477">
        <f>IF(N722="snížená",J722,0)</f>
        <v>0</v>
      </c>
      <c r="BG722" s="477">
        <f>IF(N722="zákl. přenesená",J722,0)</f>
        <v>0</v>
      </c>
      <c r="BH722" s="477">
        <f>IF(N722="sníž. přenesená",J722,0)</f>
        <v>0</v>
      </c>
      <c r="BI722" s="477">
        <f>IF(N722="nulová",J722,0)</f>
        <v>0</v>
      </c>
      <c r="BJ722" s="378" t="s">
        <v>88</v>
      </c>
      <c r="BK722" s="477">
        <f>ROUND(I722*H722,2)</f>
        <v>0</v>
      </c>
      <c r="BL722" s="378" t="s">
        <v>267</v>
      </c>
      <c r="BM722" s="476" t="s">
        <v>1362</v>
      </c>
    </row>
    <row r="723" spans="1:65" s="391" customFormat="1">
      <c r="A723" s="387"/>
      <c r="B723" s="388"/>
      <c r="C723" s="387"/>
      <c r="D723" s="478" t="s">
        <v>174</v>
      </c>
      <c r="E723" s="387"/>
      <c r="F723" s="479" t="s">
        <v>1363</v>
      </c>
      <c r="G723" s="387"/>
      <c r="H723" s="387"/>
      <c r="I723" s="480"/>
      <c r="J723" s="387"/>
      <c r="K723" s="387"/>
      <c r="L723" s="388"/>
      <c r="M723" s="481"/>
      <c r="O723" s="387"/>
      <c r="P723" s="387"/>
      <c r="Q723" s="387"/>
      <c r="R723" s="387"/>
      <c r="S723" s="387"/>
      <c r="T723" s="482"/>
      <c r="U723" s="387"/>
      <c r="V723" s="387"/>
      <c r="W723" s="387"/>
      <c r="X723" s="387"/>
      <c r="Y723" s="387"/>
      <c r="Z723" s="387"/>
      <c r="AA723" s="387"/>
      <c r="AB723" s="387"/>
      <c r="AC723" s="387"/>
      <c r="AD723" s="387"/>
      <c r="AE723" s="387"/>
      <c r="AT723" s="378" t="s">
        <v>174</v>
      </c>
      <c r="AU723" s="378" t="s">
        <v>90</v>
      </c>
    </row>
    <row r="724" spans="1:65" s="391" customFormat="1" ht="37.9" customHeight="1">
      <c r="A724" s="387"/>
      <c r="B724" s="388"/>
      <c r="C724" s="492" t="s">
        <v>1384</v>
      </c>
      <c r="D724" s="492" t="s">
        <v>319</v>
      </c>
      <c r="E724" s="493" t="s">
        <v>1365</v>
      </c>
      <c r="F724" s="494" t="s">
        <v>1366</v>
      </c>
      <c r="G724" s="495" t="s">
        <v>232</v>
      </c>
      <c r="H724" s="496">
        <v>2</v>
      </c>
      <c r="I724" s="497"/>
      <c r="J724" s="498">
        <f>ROUND(I724*H724,2)</f>
        <v>0</v>
      </c>
      <c r="K724" s="494" t="s">
        <v>79</v>
      </c>
      <c r="L724" s="499"/>
      <c r="M724" s="500" t="s">
        <v>79</v>
      </c>
      <c r="N724" s="501" t="s">
        <v>51</v>
      </c>
      <c r="O724" s="387"/>
      <c r="P724" s="474">
        <f>O724*H724</f>
        <v>0</v>
      </c>
      <c r="Q724" s="474">
        <v>0</v>
      </c>
      <c r="R724" s="474">
        <f>Q724*H724</f>
        <v>0</v>
      </c>
      <c r="S724" s="474">
        <v>0</v>
      </c>
      <c r="T724" s="475">
        <f>S724*H724</f>
        <v>0</v>
      </c>
      <c r="U724" s="387"/>
      <c r="V724" s="387"/>
      <c r="W724" s="387"/>
      <c r="X724" s="387"/>
      <c r="Y724" s="387"/>
      <c r="Z724" s="387"/>
      <c r="AA724" s="387"/>
      <c r="AB724" s="387"/>
      <c r="AC724" s="387"/>
      <c r="AD724" s="387"/>
      <c r="AE724" s="387"/>
      <c r="AR724" s="476" t="s">
        <v>372</v>
      </c>
      <c r="AT724" s="476" t="s">
        <v>319</v>
      </c>
      <c r="AU724" s="476" t="s">
        <v>90</v>
      </c>
      <c r="AY724" s="378" t="s">
        <v>165</v>
      </c>
      <c r="BE724" s="477">
        <f>IF(N724="základní",J724,0)</f>
        <v>0</v>
      </c>
      <c r="BF724" s="477">
        <f>IF(N724="snížená",J724,0)</f>
        <v>0</v>
      </c>
      <c r="BG724" s="477">
        <f>IF(N724="zákl. přenesená",J724,0)</f>
        <v>0</v>
      </c>
      <c r="BH724" s="477">
        <f>IF(N724="sníž. přenesená",J724,0)</f>
        <v>0</v>
      </c>
      <c r="BI724" s="477">
        <f>IF(N724="nulová",J724,0)</f>
        <v>0</v>
      </c>
      <c r="BJ724" s="378" t="s">
        <v>88</v>
      </c>
      <c r="BK724" s="477">
        <f>ROUND(I724*H724,2)</f>
        <v>0</v>
      </c>
      <c r="BL724" s="378" t="s">
        <v>267</v>
      </c>
      <c r="BM724" s="476" t="s">
        <v>1367</v>
      </c>
    </row>
    <row r="725" spans="1:65" s="391" customFormat="1" ht="29.25">
      <c r="A725" s="387"/>
      <c r="B725" s="388"/>
      <c r="C725" s="387"/>
      <c r="D725" s="485" t="s">
        <v>569</v>
      </c>
      <c r="E725" s="387"/>
      <c r="F725" s="502" t="s">
        <v>1316</v>
      </c>
      <c r="G725" s="387"/>
      <c r="H725" s="387"/>
      <c r="I725" s="480"/>
      <c r="J725" s="387"/>
      <c r="K725" s="387"/>
      <c r="L725" s="388"/>
      <c r="M725" s="481"/>
      <c r="O725" s="387"/>
      <c r="P725" s="387"/>
      <c r="Q725" s="387"/>
      <c r="R725" s="387"/>
      <c r="S725" s="387"/>
      <c r="T725" s="482"/>
      <c r="U725" s="387"/>
      <c r="V725" s="387"/>
      <c r="W725" s="387"/>
      <c r="X725" s="387"/>
      <c r="Y725" s="387"/>
      <c r="Z725" s="387"/>
      <c r="AA725" s="387"/>
      <c r="AB725" s="387"/>
      <c r="AC725" s="387"/>
      <c r="AD725" s="387"/>
      <c r="AE725" s="387"/>
      <c r="AT725" s="378" t="s">
        <v>569</v>
      </c>
      <c r="AU725" s="378" t="s">
        <v>90</v>
      </c>
    </row>
    <row r="726" spans="1:65" s="483" customFormat="1">
      <c r="B726" s="484"/>
      <c r="D726" s="485" t="s">
        <v>176</v>
      </c>
      <c r="E726" s="486" t="s">
        <v>79</v>
      </c>
      <c r="F726" s="487" t="s">
        <v>1368</v>
      </c>
      <c r="H726" s="488">
        <v>2</v>
      </c>
      <c r="I726" s="489"/>
      <c r="L726" s="484"/>
      <c r="M726" s="490"/>
      <c r="T726" s="491"/>
      <c r="AT726" s="486" t="s">
        <v>176</v>
      </c>
      <c r="AU726" s="486" t="s">
        <v>90</v>
      </c>
      <c r="AV726" s="483" t="s">
        <v>90</v>
      </c>
      <c r="AW726" s="483" t="s">
        <v>39</v>
      </c>
      <c r="AX726" s="483" t="s">
        <v>81</v>
      </c>
      <c r="AY726" s="486" t="s">
        <v>165</v>
      </c>
    </row>
    <row r="727" spans="1:65" s="391" customFormat="1" ht="33" customHeight="1">
      <c r="A727" s="387"/>
      <c r="B727" s="388"/>
      <c r="C727" s="492" t="s">
        <v>1390</v>
      </c>
      <c r="D727" s="492" t="s">
        <v>319</v>
      </c>
      <c r="E727" s="493" t="s">
        <v>1370</v>
      </c>
      <c r="F727" s="494" t="s">
        <v>1371</v>
      </c>
      <c r="G727" s="495" t="s">
        <v>232</v>
      </c>
      <c r="H727" s="496">
        <v>1</v>
      </c>
      <c r="I727" s="497"/>
      <c r="J727" s="498">
        <f>ROUND(I727*H727,2)</f>
        <v>0</v>
      </c>
      <c r="K727" s="494" t="s">
        <v>79</v>
      </c>
      <c r="L727" s="499"/>
      <c r="M727" s="500" t="s">
        <v>79</v>
      </c>
      <c r="N727" s="501" t="s">
        <v>51</v>
      </c>
      <c r="O727" s="387"/>
      <c r="P727" s="474">
        <f>O727*H727</f>
        <v>0</v>
      </c>
      <c r="Q727" s="474">
        <v>0</v>
      </c>
      <c r="R727" s="474">
        <f>Q727*H727</f>
        <v>0</v>
      </c>
      <c r="S727" s="474">
        <v>0</v>
      </c>
      <c r="T727" s="475">
        <f>S727*H727</f>
        <v>0</v>
      </c>
      <c r="U727" s="387"/>
      <c r="V727" s="387"/>
      <c r="W727" s="387"/>
      <c r="X727" s="387"/>
      <c r="Y727" s="387"/>
      <c r="Z727" s="387"/>
      <c r="AA727" s="387"/>
      <c r="AB727" s="387"/>
      <c r="AC727" s="387"/>
      <c r="AD727" s="387"/>
      <c r="AE727" s="387"/>
      <c r="AR727" s="476" t="s">
        <v>372</v>
      </c>
      <c r="AT727" s="476" t="s">
        <v>319</v>
      </c>
      <c r="AU727" s="476" t="s">
        <v>90</v>
      </c>
      <c r="AY727" s="378" t="s">
        <v>165</v>
      </c>
      <c r="BE727" s="477">
        <f>IF(N727="základní",J727,0)</f>
        <v>0</v>
      </c>
      <c r="BF727" s="477">
        <f>IF(N727="snížená",J727,0)</f>
        <v>0</v>
      </c>
      <c r="BG727" s="477">
        <f>IF(N727="zákl. přenesená",J727,0)</f>
        <v>0</v>
      </c>
      <c r="BH727" s="477">
        <f>IF(N727="sníž. přenesená",J727,0)</f>
        <v>0</v>
      </c>
      <c r="BI727" s="477">
        <f>IF(N727="nulová",J727,0)</f>
        <v>0</v>
      </c>
      <c r="BJ727" s="378" t="s">
        <v>88</v>
      </c>
      <c r="BK727" s="477">
        <f>ROUND(I727*H727,2)</f>
        <v>0</v>
      </c>
      <c r="BL727" s="378" t="s">
        <v>267</v>
      </c>
      <c r="BM727" s="476" t="s">
        <v>1372</v>
      </c>
    </row>
    <row r="728" spans="1:65" s="391" customFormat="1" ht="29.25">
      <c r="A728" s="387"/>
      <c r="B728" s="388"/>
      <c r="C728" s="387"/>
      <c r="D728" s="485" t="s">
        <v>569</v>
      </c>
      <c r="E728" s="387"/>
      <c r="F728" s="502" t="s">
        <v>1316</v>
      </c>
      <c r="G728" s="387"/>
      <c r="H728" s="387"/>
      <c r="I728" s="480"/>
      <c r="J728" s="387"/>
      <c r="K728" s="387"/>
      <c r="L728" s="388"/>
      <c r="M728" s="481"/>
      <c r="O728" s="387"/>
      <c r="P728" s="387"/>
      <c r="Q728" s="387"/>
      <c r="R728" s="387"/>
      <c r="S728" s="387"/>
      <c r="T728" s="482"/>
      <c r="U728" s="387"/>
      <c r="V728" s="387"/>
      <c r="W728" s="387"/>
      <c r="X728" s="387"/>
      <c r="Y728" s="387"/>
      <c r="Z728" s="387"/>
      <c r="AA728" s="387"/>
      <c r="AB728" s="387"/>
      <c r="AC728" s="387"/>
      <c r="AD728" s="387"/>
      <c r="AE728" s="387"/>
      <c r="AT728" s="378" t="s">
        <v>569</v>
      </c>
      <c r="AU728" s="378" t="s">
        <v>90</v>
      </c>
    </row>
    <row r="729" spans="1:65" s="483" customFormat="1">
      <c r="B729" s="484"/>
      <c r="D729" s="485" t="s">
        <v>176</v>
      </c>
      <c r="E729" s="486" t="s">
        <v>79</v>
      </c>
      <c r="F729" s="487" t="s">
        <v>1317</v>
      </c>
      <c r="H729" s="488">
        <v>1</v>
      </c>
      <c r="I729" s="489"/>
      <c r="L729" s="484"/>
      <c r="M729" s="490"/>
      <c r="T729" s="491"/>
      <c r="AT729" s="486" t="s">
        <v>176</v>
      </c>
      <c r="AU729" s="486" t="s">
        <v>90</v>
      </c>
      <c r="AV729" s="483" t="s">
        <v>90</v>
      </c>
      <c r="AW729" s="483" t="s">
        <v>39</v>
      </c>
      <c r="AX729" s="483" t="s">
        <v>81</v>
      </c>
      <c r="AY729" s="486" t="s">
        <v>165</v>
      </c>
    </row>
    <row r="730" spans="1:65" s="391" customFormat="1" ht="33" customHeight="1">
      <c r="A730" s="387"/>
      <c r="B730" s="388"/>
      <c r="C730" s="492" t="s">
        <v>1395</v>
      </c>
      <c r="D730" s="492" t="s">
        <v>319</v>
      </c>
      <c r="E730" s="493" t="s">
        <v>1374</v>
      </c>
      <c r="F730" s="494" t="s">
        <v>1375</v>
      </c>
      <c r="G730" s="495" t="s">
        <v>232</v>
      </c>
      <c r="H730" s="496">
        <v>1</v>
      </c>
      <c r="I730" s="497"/>
      <c r="J730" s="498">
        <f>ROUND(I730*H730,2)</f>
        <v>0</v>
      </c>
      <c r="K730" s="494" t="s">
        <v>79</v>
      </c>
      <c r="L730" s="499"/>
      <c r="M730" s="500" t="s">
        <v>79</v>
      </c>
      <c r="N730" s="501" t="s">
        <v>51</v>
      </c>
      <c r="O730" s="387"/>
      <c r="P730" s="474">
        <f>O730*H730</f>
        <v>0</v>
      </c>
      <c r="Q730" s="474">
        <v>0</v>
      </c>
      <c r="R730" s="474">
        <f>Q730*H730</f>
        <v>0</v>
      </c>
      <c r="S730" s="474">
        <v>0</v>
      </c>
      <c r="T730" s="475">
        <f>S730*H730</f>
        <v>0</v>
      </c>
      <c r="U730" s="387"/>
      <c r="V730" s="387"/>
      <c r="W730" s="387"/>
      <c r="X730" s="387"/>
      <c r="Y730" s="387"/>
      <c r="Z730" s="387"/>
      <c r="AA730" s="387"/>
      <c r="AB730" s="387"/>
      <c r="AC730" s="387"/>
      <c r="AD730" s="387"/>
      <c r="AE730" s="387"/>
      <c r="AR730" s="476" t="s">
        <v>372</v>
      </c>
      <c r="AT730" s="476" t="s">
        <v>319</v>
      </c>
      <c r="AU730" s="476" t="s">
        <v>90</v>
      </c>
      <c r="AY730" s="378" t="s">
        <v>165</v>
      </c>
      <c r="BE730" s="477">
        <f>IF(N730="základní",J730,0)</f>
        <v>0</v>
      </c>
      <c r="BF730" s="477">
        <f>IF(N730="snížená",J730,0)</f>
        <v>0</v>
      </c>
      <c r="BG730" s="477">
        <f>IF(N730="zákl. přenesená",J730,0)</f>
        <v>0</v>
      </c>
      <c r="BH730" s="477">
        <f>IF(N730="sníž. přenesená",J730,0)</f>
        <v>0</v>
      </c>
      <c r="BI730" s="477">
        <f>IF(N730="nulová",J730,0)</f>
        <v>0</v>
      </c>
      <c r="BJ730" s="378" t="s">
        <v>88</v>
      </c>
      <c r="BK730" s="477">
        <f>ROUND(I730*H730,2)</f>
        <v>0</v>
      </c>
      <c r="BL730" s="378" t="s">
        <v>267</v>
      </c>
      <c r="BM730" s="476" t="s">
        <v>1376</v>
      </c>
    </row>
    <row r="731" spans="1:65" s="391" customFormat="1" ht="29.25">
      <c r="A731" s="387"/>
      <c r="B731" s="388"/>
      <c r="C731" s="387"/>
      <c r="D731" s="485" t="s">
        <v>569</v>
      </c>
      <c r="E731" s="387"/>
      <c r="F731" s="502" t="s">
        <v>1316</v>
      </c>
      <c r="G731" s="387"/>
      <c r="H731" s="387"/>
      <c r="I731" s="480"/>
      <c r="J731" s="387"/>
      <c r="K731" s="387"/>
      <c r="L731" s="388"/>
      <c r="M731" s="481"/>
      <c r="O731" s="387"/>
      <c r="P731" s="387"/>
      <c r="Q731" s="387"/>
      <c r="R731" s="387"/>
      <c r="S731" s="387"/>
      <c r="T731" s="482"/>
      <c r="U731" s="387"/>
      <c r="V731" s="387"/>
      <c r="W731" s="387"/>
      <c r="X731" s="387"/>
      <c r="Y731" s="387"/>
      <c r="Z731" s="387"/>
      <c r="AA731" s="387"/>
      <c r="AB731" s="387"/>
      <c r="AC731" s="387"/>
      <c r="AD731" s="387"/>
      <c r="AE731" s="387"/>
      <c r="AT731" s="378" t="s">
        <v>569</v>
      </c>
      <c r="AU731" s="378" t="s">
        <v>90</v>
      </c>
    </row>
    <row r="732" spans="1:65" s="483" customFormat="1">
      <c r="B732" s="484"/>
      <c r="D732" s="485" t="s">
        <v>176</v>
      </c>
      <c r="E732" s="486" t="s">
        <v>79</v>
      </c>
      <c r="F732" s="487" t="s">
        <v>1317</v>
      </c>
      <c r="H732" s="488">
        <v>1</v>
      </c>
      <c r="I732" s="489"/>
      <c r="L732" s="484"/>
      <c r="M732" s="490"/>
      <c r="T732" s="491"/>
      <c r="AT732" s="486" t="s">
        <v>176</v>
      </c>
      <c r="AU732" s="486" t="s">
        <v>90</v>
      </c>
      <c r="AV732" s="483" t="s">
        <v>90</v>
      </c>
      <c r="AW732" s="483" t="s">
        <v>39</v>
      </c>
      <c r="AX732" s="483" t="s">
        <v>81</v>
      </c>
      <c r="AY732" s="486" t="s">
        <v>165</v>
      </c>
    </row>
    <row r="733" spans="1:65" s="391" customFormat="1" ht="44.25" customHeight="1">
      <c r="A733" s="387"/>
      <c r="B733" s="388"/>
      <c r="C733" s="465" t="s">
        <v>1400</v>
      </c>
      <c r="D733" s="465" t="s">
        <v>167</v>
      </c>
      <c r="E733" s="466" t="s">
        <v>1378</v>
      </c>
      <c r="F733" s="467" t="s">
        <v>1379</v>
      </c>
      <c r="G733" s="468" t="s">
        <v>678</v>
      </c>
      <c r="H733" s="503"/>
      <c r="I733" s="470"/>
      <c r="J733" s="471">
        <f>ROUND(I733*H733,2)</f>
        <v>0</v>
      </c>
      <c r="K733" s="467" t="s">
        <v>171</v>
      </c>
      <c r="L733" s="388"/>
      <c r="M733" s="472" t="s">
        <v>79</v>
      </c>
      <c r="N733" s="473" t="s">
        <v>51</v>
      </c>
      <c r="O733" s="387"/>
      <c r="P733" s="474">
        <f>O733*H733</f>
        <v>0</v>
      </c>
      <c r="Q733" s="474">
        <v>0</v>
      </c>
      <c r="R733" s="474">
        <f>Q733*H733</f>
        <v>0</v>
      </c>
      <c r="S733" s="474">
        <v>0</v>
      </c>
      <c r="T733" s="475">
        <f>S733*H733</f>
        <v>0</v>
      </c>
      <c r="U733" s="387"/>
      <c r="V733" s="387"/>
      <c r="W733" s="387"/>
      <c r="X733" s="387"/>
      <c r="Y733" s="387"/>
      <c r="Z733" s="387"/>
      <c r="AA733" s="387"/>
      <c r="AB733" s="387"/>
      <c r="AC733" s="387"/>
      <c r="AD733" s="387"/>
      <c r="AE733" s="387"/>
      <c r="AR733" s="476" t="s">
        <v>267</v>
      </c>
      <c r="AT733" s="476" t="s">
        <v>167</v>
      </c>
      <c r="AU733" s="476" t="s">
        <v>90</v>
      </c>
      <c r="AY733" s="378" t="s">
        <v>165</v>
      </c>
      <c r="BE733" s="477">
        <f>IF(N733="základní",J733,0)</f>
        <v>0</v>
      </c>
      <c r="BF733" s="477">
        <f>IF(N733="snížená",J733,0)</f>
        <v>0</v>
      </c>
      <c r="BG733" s="477">
        <f>IF(N733="zákl. přenesená",J733,0)</f>
        <v>0</v>
      </c>
      <c r="BH733" s="477">
        <f>IF(N733="sníž. přenesená",J733,0)</f>
        <v>0</v>
      </c>
      <c r="BI733" s="477">
        <f>IF(N733="nulová",J733,0)</f>
        <v>0</v>
      </c>
      <c r="BJ733" s="378" t="s">
        <v>88</v>
      </c>
      <c r="BK733" s="477">
        <f>ROUND(I733*H733,2)</f>
        <v>0</v>
      </c>
      <c r="BL733" s="378" t="s">
        <v>267</v>
      </c>
      <c r="BM733" s="476" t="s">
        <v>1380</v>
      </c>
    </row>
    <row r="734" spans="1:65" s="391" customFormat="1">
      <c r="A734" s="387"/>
      <c r="B734" s="388"/>
      <c r="C734" s="387"/>
      <c r="D734" s="478" t="s">
        <v>174</v>
      </c>
      <c r="E734" s="387"/>
      <c r="F734" s="479" t="s">
        <v>1381</v>
      </c>
      <c r="G734" s="387"/>
      <c r="H734" s="387"/>
      <c r="I734" s="480"/>
      <c r="J734" s="387"/>
      <c r="K734" s="387"/>
      <c r="L734" s="388"/>
      <c r="M734" s="481"/>
      <c r="O734" s="387"/>
      <c r="P734" s="387"/>
      <c r="Q734" s="387"/>
      <c r="R734" s="387"/>
      <c r="S734" s="387"/>
      <c r="T734" s="482"/>
      <c r="U734" s="387"/>
      <c r="V734" s="387"/>
      <c r="W734" s="387"/>
      <c r="X734" s="387"/>
      <c r="Y734" s="387"/>
      <c r="Z734" s="387"/>
      <c r="AA734" s="387"/>
      <c r="AB734" s="387"/>
      <c r="AC734" s="387"/>
      <c r="AD734" s="387"/>
      <c r="AE734" s="387"/>
      <c r="AT734" s="378" t="s">
        <v>174</v>
      </c>
      <c r="AU734" s="378" t="s">
        <v>90</v>
      </c>
    </row>
    <row r="735" spans="1:65" s="452" customFormat="1" ht="22.9" customHeight="1">
      <c r="B735" s="453"/>
      <c r="D735" s="454" t="s">
        <v>80</v>
      </c>
      <c r="E735" s="463" t="s">
        <v>1382</v>
      </c>
      <c r="F735" s="463" t="s">
        <v>1383</v>
      </c>
      <c r="I735" s="456"/>
      <c r="J735" s="464">
        <f>BK735</f>
        <v>0</v>
      </c>
      <c r="L735" s="453"/>
      <c r="M735" s="458"/>
      <c r="P735" s="459">
        <f>SUM(P736:P762)</f>
        <v>0</v>
      </c>
      <c r="R735" s="459">
        <f>SUM(R736:R762)</f>
        <v>0.56893444999999998</v>
      </c>
      <c r="T735" s="460">
        <f>SUM(T736:T762)</f>
        <v>0</v>
      </c>
      <c r="AR735" s="454" t="s">
        <v>90</v>
      </c>
      <c r="AT735" s="461" t="s">
        <v>80</v>
      </c>
      <c r="AU735" s="461" t="s">
        <v>88</v>
      </c>
      <c r="AY735" s="454" t="s">
        <v>165</v>
      </c>
      <c r="BK735" s="462">
        <f>SUM(BK736:BK762)</f>
        <v>0</v>
      </c>
    </row>
    <row r="736" spans="1:65" s="391" customFormat="1" ht="24.2" customHeight="1">
      <c r="A736" s="387"/>
      <c r="B736" s="388"/>
      <c r="C736" s="465" t="s">
        <v>1407</v>
      </c>
      <c r="D736" s="465" t="s">
        <v>167</v>
      </c>
      <c r="E736" s="466" t="s">
        <v>1385</v>
      </c>
      <c r="F736" s="467" t="s">
        <v>1386</v>
      </c>
      <c r="G736" s="468" t="s">
        <v>213</v>
      </c>
      <c r="H736" s="469">
        <v>14.35</v>
      </c>
      <c r="I736" s="470"/>
      <c r="J736" s="471">
        <f>ROUND(I736*H736,2)</f>
        <v>0</v>
      </c>
      <c r="K736" s="467" t="s">
        <v>171</v>
      </c>
      <c r="L736" s="388"/>
      <c r="M736" s="472" t="s">
        <v>79</v>
      </c>
      <c r="N736" s="473" t="s">
        <v>51</v>
      </c>
      <c r="O736" s="387"/>
      <c r="P736" s="474">
        <f>O736*H736</f>
        <v>0</v>
      </c>
      <c r="Q736" s="474">
        <v>0</v>
      </c>
      <c r="R736" s="474">
        <f>Q736*H736</f>
        <v>0</v>
      </c>
      <c r="S736" s="474">
        <v>0</v>
      </c>
      <c r="T736" s="475">
        <f>S736*H736</f>
        <v>0</v>
      </c>
      <c r="U736" s="387"/>
      <c r="V736" s="387"/>
      <c r="W736" s="387"/>
      <c r="X736" s="387"/>
      <c r="Y736" s="387"/>
      <c r="Z736" s="387"/>
      <c r="AA736" s="387"/>
      <c r="AB736" s="387"/>
      <c r="AC736" s="387"/>
      <c r="AD736" s="387"/>
      <c r="AE736" s="387"/>
      <c r="AR736" s="476" t="s">
        <v>267</v>
      </c>
      <c r="AT736" s="476" t="s">
        <v>167</v>
      </c>
      <c r="AU736" s="476" t="s">
        <v>90</v>
      </c>
      <c r="AY736" s="378" t="s">
        <v>165</v>
      </c>
      <c r="BE736" s="477">
        <f>IF(N736="základní",J736,0)</f>
        <v>0</v>
      </c>
      <c r="BF736" s="477">
        <f>IF(N736="snížená",J736,0)</f>
        <v>0</v>
      </c>
      <c r="BG736" s="477">
        <f>IF(N736="zákl. přenesená",J736,0)</f>
        <v>0</v>
      </c>
      <c r="BH736" s="477">
        <f>IF(N736="sníž. přenesená",J736,0)</f>
        <v>0</v>
      </c>
      <c r="BI736" s="477">
        <f>IF(N736="nulová",J736,0)</f>
        <v>0</v>
      </c>
      <c r="BJ736" s="378" t="s">
        <v>88</v>
      </c>
      <c r="BK736" s="477">
        <f>ROUND(I736*H736,2)</f>
        <v>0</v>
      </c>
      <c r="BL736" s="378" t="s">
        <v>267</v>
      </c>
      <c r="BM736" s="476" t="s">
        <v>1387</v>
      </c>
    </row>
    <row r="737" spans="1:65" s="391" customFormat="1">
      <c r="A737" s="387"/>
      <c r="B737" s="388"/>
      <c r="C737" s="387"/>
      <c r="D737" s="478" t="s">
        <v>174</v>
      </c>
      <c r="E737" s="387"/>
      <c r="F737" s="479" t="s">
        <v>1388</v>
      </c>
      <c r="G737" s="387"/>
      <c r="H737" s="387"/>
      <c r="I737" s="480"/>
      <c r="J737" s="387"/>
      <c r="K737" s="387"/>
      <c r="L737" s="388"/>
      <c r="M737" s="481"/>
      <c r="O737" s="387"/>
      <c r="P737" s="387"/>
      <c r="Q737" s="387"/>
      <c r="R737" s="387"/>
      <c r="S737" s="387"/>
      <c r="T737" s="482"/>
      <c r="U737" s="387"/>
      <c r="V737" s="387"/>
      <c r="W737" s="387"/>
      <c r="X737" s="387"/>
      <c r="Y737" s="387"/>
      <c r="Z737" s="387"/>
      <c r="AA737" s="387"/>
      <c r="AB737" s="387"/>
      <c r="AC737" s="387"/>
      <c r="AD737" s="387"/>
      <c r="AE737" s="387"/>
      <c r="AT737" s="378" t="s">
        <v>174</v>
      </c>
      <c r="AU737" s="378" t="s">
        <v>90</v>
      </c>
    </row>
    <row r="738" spans="1:65" s="483" customFormat="1">
      <c r="B738" s="484"/>
      <c r="D738" s="485" t="s">
        <v>176</v>
      </c>
      <c r="E738" s="486" t="s">
        <v>79</v>
      </c>
      <c r="F738" s="487" t="s">
        <v>1389</v>
      </c>
      <c r="H738" s="488">
        <v>14.35</v>
      </c>
      <c r="I738" s="489"/>
      <c r="L738" s="484"/>
      <c r="M738" s="490"/>
      <c r="T738" s="491"/>
      <c r="AT738" s="486" t="s">
        <v>176</v>
      </c>
      <c r="AU738" s="486" t="s">
        <v>90</v>
      </c>
      <c r="AV738" s="483" t="s">
        <v>90</v>
      </c>
      <c r="AW738" s="483" t="s">
        <v>39</v>
      </c>
      <c r="AX738" s="483" t="s">
        <v>81</v>
      </c>
      <c r="AY738" s="486" t="s">
        <v>165</v>
      </c>
    </row>
    <row r="739" spans="1:65" s="391" customFormat="1" ht="24.2" customHeight="1">
      <c r="A739" s="387"/>
      <c r="B739" s="388"/>
      <c r="C739" s="465" t="s">
        <v>1412</v>
      </c>
      <c r="D739" s="465" t="s">
        <v>167</v>
      </c>
      <c r="E739" s="466" t="s">
        <v>1391</v>
      </c>
      <c r="F739" s="467" t="s">
        <v>1392</v>
      </c>
      <c r="G739" s="468" t="s">
        <v>213</v>
      </c>
      <c r="H739" s="469">
        <v>14.35</v>
      </c>
      <c r="I739" s="470"/>
      <c r="J739" s="471">
        <f>ROUND(I739*H739,2)</f>
        <v>0</v>
      </c>
      <c r="K739" s="467" t="s">
        <v>171</v>
      </c>
      <c r="L739" s="388"/>
      <c r="M739" s="472" t="s">
        <v>79</v>
      </c>
      <c r="N739" s="473" t="s">
        <v>51</v>
      </c>
      <c r="O739" s="387"/>
      <c r="P739" s="474">
        <f>O739*H739</f>
        <v>0</v>
      </c>
      <c r="Q739" s="474">
        <v>2.9999999999999997E-4</v>
      </c>
      <c r="R739" s="474">
        <f>Q739*H739</f>
        <v>4.3049999999999998E-3</v>
      </c>
      <c r="S739" s="474">
        <v>0</v>
      </c>
      <c r="T739" s="475">
        <f>S739*H739</f>
        <v>0</v>
      </c>
      <c r="U739" s="387"/>
      <c r="V739" s="387"/>
      <c r="W739" s="387"/>
      <c r="X739" s="387"/>
      <c r="Y739" s="387"/>
      <c r="Z739" s="387"/>
      <c r="AA739" s="387"/>
      <c r="AB739" s="387"/>
      <c r="AC739" s="387"/>
      <c r="AD739" s="387"/>
      <c r="AE739" s="387"/>
      <c r="AR739" s="476" t="s">
        <v>267</v>
      </c>
      <c r="AT739" s="476" t="s">
        <v>167</v>
      </c>
      <c r="AU739" s="476" t="s">
        <v>90</v>
      </c>
      <c r="AY739" s="378" t="s">
        <v>165</v>
      </c>
      <c r="BE739" s="477">
        <f>IF(N739="základní",J739,0)</f>
        <v>0</v>
      </c>
      <c r="BF739" s="477">
        <f>IF(N739="snížená",J739,0)</f>
        <v>0</v>
      </c>
      <c r="BG739" s="477">
        <f>IF(N739="zákl. přenesená",J739,0)</f>
        <v>0</v>
      </c>
      <c r="BH739" s="477">
        <f>IF(N739="sníž. přenesená",J739,0)</f>
        <v>0</v>
      </c>
      <c r="BI739" s="477">
        <f>IF(N739="nulová",J739,0)</f>
        <v>0</v>
      </c>
      <c r="BJ739" s="378" t="s">
        <v>88</v>
      </c>
      <c r="BK739" s="477">
        <f>ROUND(I739*H739,2)</f>
        <v>0</v>
      </c>
      <c r="BL739" s="378" t="s">
        <v>267</v>
      </c>
      <c r="BM739" s="476" t="s">
        <v>1393</v>
      </c>
    </row>
    <row r="740" spans="1:65" s="391" customFormat="1">
      <c r="A740" s="387"/>
      <c r="B740" s="388"/>
      <c r="C740" s="387"/>
      <c r="D740" s="478" t="s">
        <v>174</v>
      </c>
      <c r="E740" s="387"/>
      <c r="F740" s="479" t="s">
        <v>1394</v>
      </c>
      <c r="G740" s="387"/>
      <c r="H740" s="387"/>
      <c r="I740" s="480"/>
      <c r="J740" s="387"/>
      <c r="K740" s="387"/>
      <c r="L740" s="388"/>
      <c r="M740" s="481"/>
      <c r="O740" s="387"/>
      <c r="P740" s="387"/>
      <c r="Q740" s="387"/>
      <c r="R740" s="387"/>
      <c r="S740" s="387"/>
      <c r="T740" s="482"/>
      <c r="U740" s="387"/>
      <c r="V740" s="387"/>
      <c r="W740" s="387"/>
      <c r="X740" s="387"/>
      <c r="Y740" s="387"/>
      <c r="Z740" s="387"/>
      <c r="AA740" s="387"/>
      <c r="AB740" s="387"/>
      <c r="AC740" s="387"/>
      <c r="AD740" s="387"/>
      <c r="AE740" s="387"/>
      <c r="AT740" s="378" t="s">
        <v>174</v>
      </c>
      <c r="AU740" s="378" t="s">
        <v>90</v>
      </c>
    </row>
    <row r="741" spans="1:65" s="483" customFormat="1">
      <c r="B741" s="484"/>
      <c r="D741" s="485" t="s">
        <v>176</v>
      </c>
      <c r="E741" s="486" t="s">
        <v>79</v>
      </c>
      <c r="F741" s="487" t="s">
        <v>1389</v>
      </c>
      <c r="H741" s="488">
        <v>14.35</v>
      </c>
      <c r="I741" s="489"/>
      <c r="L741" s="484"/>
      <c r="M741" s="490"/>
      <c r="T741" s="491"/>
      <c r="AT741" s="486" t="s">
        <v>176</v>
      </c>
      <c r="AU741" s="486" t="s">
        <v>90</v>
      </c>
      <c r="AV741" s="483" t="s">
        <v>90</v>
      </c>
      <c r="AW741" s="483" t="s">
        <v>39</v>
      </c>
      <c r="AX741" s="483" t="s">
        <v>81</v>
      </c>
      <c r="AY741" s="486" t="s">
        <v>165</v>
      </c>
    </row>
    <row r="742" spans="1:65" s="391" customFormat="1" ht="37.9" customHeight="1">
      <c r="A742" s="387"/>
      <c r="B742" s="388"/>
      <c r="C742" s="465" t="s">
        <v>1417</v>
      </c>
      <c r="D742" s="465" t="s">
        <v>167</v>
      </c>
      <c r="E742" s="466" t="s">
        <v>1396</v>
      </c>
      <c r="F742" s="467" t="s">
        <v>1397</v>
      </c>
      <c r="G742" s="468" t="s">
        <v>213</v>
      </c>
      <c r="H742" s="469">
        <v>14.35</v>
      </c>
      <c r="I742" s="470"/>
      <c r="J742" s="471">
        <f>ROUND(I742*H742,2)</f>
        <v>0</v>
      </c>
      <c r="K742" s="467" t="s">
        <v>171</v>
      </c>
      <c r="L742" s="388"/>
      <c r="M742" s="472" t="s">
        <v>79</v>
      </c>
      <c r="N742" s="473" t="s">
        <v>51</v>
      </c>
      <c r="O742" s="387"/>
      <c r="P742" s="474">
        <f>O742*H742</f>
        <v>0</v>
      </c>
      <c r="Q742" s="474">
        <v>7.5820000000000002E-3</v>
      </c>
      <c r="R742" s="474">
        <f>Q742*H742</f>
        <v>0.1088017</v>
      </c>
      <c r="S742" s="474">
        <v>0</v>
      </c>
      <c r="T742" s="475">
        <f>S742*H742</f>
        <v>0</v>
      </c>
      <c r="U742" s="387"/>
      <c r="V742" s="387"/>
      <c r="W742" s="387"/>
      <c r="X742" s="387"/>
      <c r="Y742" s="387"/>
      <c r="Z742" s="387"/>
      <c r="AA742" s="387"/>
      <c r="AB742" s="387"/>
      <c r="AC742" s="387"/>
      <c r="AD742" s="387"/>
      <c r="AE742" s="387"/>
      <c r="AR742" s="476" t="s">
        <v>267</v>
      </c>
      <c r="AT742" s="476" t="s">
        <v>167</v>
      </c>
      <c r="AU742" s="476" t="s">
        <v>90</v>
      </c>
      <c r="AY742" s="378" t="s">
        <v>165</v>
      </c>
      <c r="BE742" s="477">
        <f>IF(N742="základní",J742,0)</f>
        <v>0</v>
      </c>
      <c r="BF742" s="477">
        <f>IF(N742="snížená",J742,0)</f>
        <v>0</v>
      </c>
      <c r="BG742" s="477">
        <f>IF(N742="zákl. přenesená",J742,0)</f>
        <v>0</v>
      </c>
      <c r="BH742" s="477">
        <f>IF(N742="sníž. přenesená",J742,0)</f>
        <v>0</v>
      </c>
      <c r="BI742" s="477">
        <f>IF(N742="nulová",J742,0)</f>
        <v>0</v>
      </c>
      <c r="BJ742" s="378" t="s">
        <v>88</v>
      </c>
      <c r="BK742" s="477">
        <f>ROUND(I742*H742,2)</f>
        <v>0</v>
      </c>
      <c r="BL742" s="378" t="s">
        <v>267</v>
      </c>
      <c r="BM742" s="476" t="s">
        <v>1398</v>
      </c>
    </row>
    <row r="743" spans="1:65" s="391" customFormat="1">
      <c r="A743" s="387"/>
      <c r="B743" s="388"/>
      <c r="C743" s="387"/>
      <c r="D743" s="478" t="s">
        <v>174</v>
      </c>
      <c r="E743" s="387"/>
      <c r="F743" s="479" t="s">
        <v>1399</v>
      </c>
      <c r="G743" s="387"/>
      <c r="H743" s="387"/>
      <c r="I743" s="480"/>
      <c r="J743" s="387"/>
      <c r="K743" s="387"/>
      <c r="L743" s="388"/>
      <c r="M743" s="481"/>
      <c r="O743" s="387"/>
      <c r="P743" s="387"/>
      <c r="Q743" s="387"/>
      <c r="R743" s="387"/>
      <c r="S743" s="387"/>
      <c r="T743" s="482"/>
      <c r="U743" s="387"/>
      <c r="V743" s="387"/>
      <c r="W743" s="387"/>
      <c r="X743" s="387"/>
      <c r="Y743" s="387"/>
      <c r="Z743" s="387"/>
      <c r="AA743" s="387"/>
      <c r="AB743" s="387"/>
      <c r="AC743" s="387"/>
      <c r="AD743" s="387"/>
      <c r="AE743" s="387"/>
      <c r="AT743" s="378" t="s">
        <v>174</v>
      </c>
      <c r="AU743" s="378" t="s">
        <v>90</v>
      </c>
    </row>
    <row r="744" spans="1:65" s="483" customFormat="1">
      <c r="B744" s="484"/>
      <c r="D744" s="485" t="s">
        <v>176</v>
      </c>
      <c r="E744" s="486" t="s">
        <v>79</v>
      </c>
      <c r="F744" s="487" t="s">
        <v>1389</v>
      </c>
      <c r="H744" s="488">
        <v>14.35</v>
      </c>
      <c r="I744" s="489"/>
      <c r="L744" s="484"/>
      <c r="M744" s="490"/>
      <c r="T744" s="491"/>
      <c r="AT744" s="486" t="s">
        <v>176</v>
      </c>
      <c r="AU744" s="486" t="s">
        <v>90</v>
      </c>
      <c r="AV744" s="483" t="s">
        <v>90</v>
      </c>
      <c r="AW744" s="483" t="s">
        <v>39</v>
      </c>
      <c r="AX744" s="483" t="s">
        <v>81</v>
      </c>
      <c r="AY744" s="486" t="s">
        <v>165</v>
      </c>
    </row>
    <row r="745" spans="1:65" s="391" customFormat="1" ht="37.9" customHeight="1">
      <c r="A745" s="387"/>
      <c r="B745" s="388"/>
      <c r="C745" s="465" t="s">
        <v>1422</v>
      </c>
      <c r="D745" s="465" t="s">
        <v>167</v>
      </c>
      <c r="E745" s="466" t="s">
        <v>1401</v>
      </c>
      <c r="F745" s="467" t="s">
        <v>1402</v>
      </c>
      <c r="G745" s="468" t="s">
        <v>213</v>
      </c>
      <c r="H745" s="469">
        <v>14.35</v>
      </c>
      <c r="I745" s="470"/>
      <c r="J745" s="471">
        <f>ROUND(I745*H745,2)</f>
        <v>0</v>
      </c>
      <c r="K745" s="467" t="s">
        <v>171</v>
      </c>
      <c r="L745" s="388"/>
      <c r="M745" s="472" t="s">
        <v>79</v>
      </c>
      <c r="N745" s="473" t="s">
        <v>51</v>
      </c>
      <c r="O745" s="387"/>
      <c r="P745" s="474">
        <f>O745*H745</f>
        <v>0</v>
      </c>
      <c r="Q745" s="474">
        <v>9.1000000000000004E-3</v>
      </c>
      <c r="R745" s="474">
        <f>Q745*H745</f>
        <v>0.13058500000000001</v>
      </c>
      <c r="S745" s="474">
        <v>0</v>
      </c>
      <c r="T745" s="475">
        <f>S745*H745</f>
        <v>0</v>
      </c>
      <c r="U745" s="387"/>
      <c r="V745" s="387"/>
      <c r="W745" s="387"/>
      <c r="X745" s="387"/>
      <c r="Y745" s="387"/>
      <c r="Z745" s="387"/>
      <c r="AA745" s="387"/>
      <c r="AB745" s="387"/>
      <c r="AC745" s="387"/>
      <c r="AD745" s="387"/>
      <c r="AE745" s="387"/>
      <c r="AR745" s="476" t="s">
        <v>267</v>
      </c>
      <c r="AT745" s="476" t="s">
        <v>167</v>
      </c>
      <c r="AU745" s="476" t="s">
        <v>90</v>
      </c>
      <c r="AY745" s="378" t="s">
        <v>165</v>
      </c>
      <c r="BE745" s="477">
        <f>IF(N745="základní",J745,0)</f>
        <v>0</v>
      </c>
      <c r="BF745" s="477">
        <f>IF(N745="snížená",J745,0)</f>
        <v>0</v>
      </c>
      <c r="BG745" s="477">
        <f>IF(N745="zákl. přenesená",J745,0)</f>
        <v>0</v>
      </c>
      <c r="BH745" s="477">
        <f>IF(N745="sníž. přenesená",J745,0)</f>
        <v>0</v>
      </c>
      <c r="BI745" s="477">
        <f>IF(N745="nulová",J745,0)</f>
        <v>0</v>
      </c>
      <c r="BJ745" s="378" t="s">
        <v>88</v>
      </c>
      <c r="BK745" s="477">
        <f>ROUND(I745*H745,2)</f>
        <v>0</v>
      </c>
      <c r="BL745" s="378" t="s">
        <v>267</v>
      </c>
      <c r="BM745" s="476" t="s">
        <v>1403</v>
      </c>
    </row>
    <row r="746" spans="1:65" s="391" customFormat="1">
      <c r="A746" s="387"/>
      <c r="B746" s="388"/>
      <c r="C746" s="387"/>
      <c r="D746" s="478" t="s">
        <v>174</v>
      </c>
      <c r="E746" s="387"/>
      <c r="F746" s="479" t="s">
        <v>1404</v>
      </c>
      <c r="G746" s="387"/>
      <c r="H746" s="387"/>
      <c r="I746" s="480"/>
      <c r="J746" s="387"/>
      <c r="K746" s="387"/>
      <c r="L746" s="388"/>
      <c r="M746" s="481"/>
      <c r="O746" s="387"/>
      <c r="P746" s="387"/>
      <c r="Q746" s="387"/>
      <c r="R746" s="387"/>
      <c r="S746" s="387"/>
      <c r="T746" s="482"/>
      <c r="U746" s="387"/>
      <c r="V746" s="387"/>
      <c r="W746" s="387"/>
      <c r="X746" s="387"/>
      <c r="Y746" s="387"/>
      <c r="Z746" s="387"/>
      <c r="AA746" s="387"/>
      <c r="AB746" s="387"/>
      <c r="AC746" s="387"/>
      <c r="AD746" s="387"/>
      <c r="AE746" s="387"/>
      <c r="AT746" s="378" t="s">
        <v>174</v>
      </c>
      <c r="AU746" s="378" t="s">
        <v>90</v>
      </c>
    </row>
    <row r="747" spans="1:65" s="483" customFormat="1">
      <c r="B747" s="484"/>
      <c r="D747" s="485" t="s">
        <v>176</v>
      </c>
      <c r="E747" s="486" t="s">
        <v>79</v>
      </c>
      <c r="F747" s="487" t="s">
        <v>1405</v>
      </c>
      <c r="H747" s="488">
        <v>6.65</v>
      </c>
      <c r="I747" s="489"/>
      <c r="L747" s="484"/>
      <c r="M747" s="490"/>
      <c r="T747" s="491"/>
      <c r="AT747" s="486" t="s">
        <v>176</v>
      </c>
      <c r="AU747" s="486" t="s">
        <v>90</v>
      </c>
      <c r="AV747" s="483" t="s">
        <v>90</v>
      </c>
      <c r="AW747" s="483" t="s">
        <v>39</v>
      </c>
      <c r="AX747" s="483" t="s">
        <v>81</v>
      </c>
      <c r="AY747" s="486" t="s">
        <v>165</v>
      </c>
    </row>
    <row r="748" spans="1:65" s="483" customFormat="1">
      <c r="B748" s="484"/>
      <c r="D748" s="485" t="s">
        <v>176</v>
      </c>
      <c r="E748" s="486" t="s">
        <v>79</v>
      </c>
      <c r="F748" s="487" t="s">
        <v>1406</v>
      </c>
      <c r="H748" s="488">
        <v>7.7</v>
      </c>
      <c r="I748" s="489"/>
      <c r="L748" s="484"/>
      <c r="M748" s="490"/>
      <c r="T748" s="491"/>
      <c r="AT748" s="486" t="s">
        <v>176</v>
      </c>
      <c r="AU748" s="486" t="s">
        <v>90</v>
      </c>
      <c r="AV748" s="483" t="s">
        <v>90</v>
      </c>
      <c r="AW748" s="483" t="s">
        <v>39</v>
      </c>
      <c r="AX748" s="483" t="s">
        <v>81</v>
      </c>
      <c r="AY748" s="486" t="s">
        <v>165</v>
      </c>
    </row>
    <row r="749" spans="1:65" s="391" customFormat="1" ht="37.9" customHeight="1">
      <c r="A749" s="387"/>
      <c r="B749" s="388"/>
      <c r="C749" s="492" t="s">
        <v>1427</v>
      </c>
      <c r="D749" s="492" t="s">
        <v>319</v>
      </c>
      <c r="E749" s="493" t="s">
        <v>1408</v>
      </c>
      <c r="F749" s="494" t="s">
        <v>1409</v>
      </c>
      <c r="G749" s="495" t="s">
        <v>213</v>
      </c>
      <c r="H749" s="496">
        <v>15.785</v>
      </c>
      <c r="I749" s="497"/>
      <c r="J749" s="498">
        <f>ROUND(I749*H749,2)</f>
        <v>0</v>
      </c>
      <c r="K749" s="494" t="s">
        <v>171</v>
      </c>
      <c r="L749" s="499"/>
      <c r="M749" s="500" t="s">
        <v>79</v>
      </c>
      <c r="N749" s="501" t="s">
        <v>51</v>
      </c>
      <c r="O749" s="387"/>
      <c r="P749" s="474">
        <f>O749*H749</f>
        <v>0</v>
      </c>
      <c r="Q749" s="474">
        <v>1.9199999999999998E-2</v>
      </c>
      <c r="R749" s="474">
        <f>Q749*H749</f>
        <v>0.30307199999999995</v>
      </c>
      <c r="S749" s="474">
        <v>0</v>
      </c>
      <c r="T749" s="475">
        <f>S749*H749</f>
        <v>0</v>
      </c>
      <c r="U749" s="387"/>
      <c r="V749" s="387"/>
      <c r="W749" s="387"/>
      <c r="X749" s="387"/>
      <c r="Y749" s="387"/>
      <c r="Z749" s="387"/>
      <c r="AA749" s="387"/>
      <c r="AB749" s="387"/>
      <c r="AC749" s="387"/>
      <c r="AD749" s="387"/>
      <c r="AE749" s="387"/>
      <c r="AR749" s="476" t="s">
        <v>372</v>
      </c>
      <c r="AT749" s="476" t="s">
        <v>319</v>
      </c>
      <c r="AU749" s="476" t="s">
        <v>90</v>
      </c>
      <c r="AY749" s="378" t="s">
        <v>165</v>
      </c>
      <c r="BE749" s="477">
        <f>IF(N749="základní",J749,0)</f>
        <v>0</v>
      </c>
      <c r="BF749" s="477">
        <f>IF(N749="snížená",J749,0)</f>
        <v>0</v>
      </c>
      <c r="BG749" s="477">
        <f>IF(N749="zákl. přenesená",J749,0)</f>
        <v>0</v>
      </c>
      <c r="BH749" s="477">
        <f>IF(N749="sníž. přenesená",J749,0)</f>
        <v>0</v>
      </c>
      <c r="BI749" s="477">
        <f>IF(N749="nulová",J749,0)</f>
        <v>0</v>
      </c>
      <c r="BJ749" s="378" t="s">
        <v>88</v>
      </c>
      <c r="BK749" s="477">
        <f>ROUND(I749*H749,2)</f>
        <v>0</v>
      </c>
      <c r="BL749" s="378" t="s">
        <v>267</v>
      </c>
      <c r="BM749" s="476" t="s">
        <v>1410</v>
      </c>
    </row>
    <row r="750" spans="1:65" s="483" customFormat="1">
      <c r="B750" s="484"/>
      <c r="D750" s="485" t="s">
        <v>176</v>
      </c>
      <c r="F750" s="487" t="s">
        <v>1411</v>
      </c>
      <c r="H750" s="488">
        <v>15.785</v>
      </c>
      <c r="I750" s="489"/>
      <c r="L750" s="484"/>
      <c r="M750" s="490"/>
      <c r="T750" s="491"/>
      <c r="AT750" s="486" t="s">
        <v>176</v>
      </c>
      <c r="AU750" s="486" t="s">
        <v>90</v>
      </c>
      <c r="AV750" s="483" t="s">
        <v>90</v>
      </c>
      <c r="AW750" s="483" t="s">
        <v>4</v>
      </c>
      <c r="AX750" s="483" t="s">
        <v>88</v>
      </c>
      <c r="AY750" s="486" t="s">
        <v>165</v>
      </c>
    </row>
    <row r="751" spans="1:65" s="391" customFormat="1" ht="37.9" customHeight="1">
      <c r="A751" s="387"/>
      <c r="B751" s="388"/>
      <c r="C751" s="465" t="s">
        <v>1434</v>
      </c>
      <c r="D751" s="465" t="s">
        <v>167</v>
      </c>
      <c r="E751" s="466" t="s">
        <v>1413</v>
      </c>
      <c r="F751" s="467" t="s">
        <v>1414</v>
      </c>
      <c r="G751" s="468" t="s">
        <v>213</v>
      </c>
      <c r="H751" s="469">
        <v>14.35</v>
      </c>
      <c r="I751" s="470"/>
      <c r="J751" s="471">
        <f>ROUND(I751*H751,2)</f>
        <v>0</v>
      </c>
      <c r="K751" s="467" t="s">
        <v>171</v>
      </c>
      <c r="L751" s="388"/>
      <c r="M751" s="472" t="s">
        <v>79</v>
      </c>
      <c r="N751" s="473" t="s">
        <v>51</v>
      </c>
      <c r="O751" s="387"/>
      <c r="P751" s="474">
        <f>O751*H751</f>
        <v>0</v>
      </c>
      <c r="Q751" s="474">
        <v>0</v>
      </c>
      <c r="R751" s="474">
        <f>Q751*H751</f>
        <v>0</v>
      </c>
      <c r="S751" s="474">
        <v>0</v>
      </c>
      <c r="T751" s="475">
        <f>S751*H751</f>
        <v>0</v>
      </c>
      <c r="U751" s="387"/>
      <c r="V751" s="387"/>
      <c r="W751" s="387"/>
      <c r="X751" s="387"/>
      <c r="Y751" s="387"/>
      <c r="Z751" s="387"/>
      <c r="AA751" s="387"/>
      <c r="AB751" s="387"/>
      <c r="AC751" s="387"/>
      <c r="AD751" s="387"/>
      <c r="AE751" s="387"/>
      <c r="AR751" s="476" t="s">
        <v>267</v>
      </c>
      <c r="AT751" s="476" t="s">
        <v>167</v>
      </c>
      <c r="AU751" s="476" t="s">
        <v>90</v>
      </c>
      <c r="AY751" s="378" t="s">
        <v>165</v>
      </c>
      <c r="BE751" s="477">
        <f>IF(N751="základní",J751,0)</f>
        <v>0</v>
      </c>
      <c r="BF751" s="477">
        <f>IF(N751="snížená",J751,0)</f>
        <v>0</v>
      </c>
      <c r="BG751" s="477">
        <f>IF(N751="zákl. přenesená",J751,0)</f>
        <v>0</v>
      </c>
      <c r="BH751" s="477">
        <f>IF(N751="sníž. přenesená",J751,0)</f>
        <v>0</v>
      </c>
      <c r="BI751" s="477">
        <f>IF(N751="nulová",J751,0)</f>
        <v>0</v>
      </c>
      <c r="BJ751" s="378" t="s">
        <v>88</v>
      </c>
      <c r="BK751" s="477">
        <f>ROUND(I751*H751,2)</f>
        <v>0</v>
      </c>
      <c r="BL751" s="378" t="s">
        <v>267</v>
      </c>
      <c r="BM751" s="476" t="s">
        <v>1415</v>
      </c>
    </row>
    <row r="752" spans="1:65" s="391" customFormat="1">
      <c r="A752" s="387"/>
      <c r="B752" s="388"/>
      <c r="C752" s="387"/>
      <c r="D752" s="478" t="s">
        <v>174</v>
      </c>
      <c r="E752" s="387"/>
      <c r="F752" s="479" t="s">
        <v>1416</v>
      </c>
      <c r="G752" s="387"/>
      <c r="H752" s="387"/>
      <c r="I752" s="480"/>
      <c r="J752" s="387"/>
      <c r="K752" s="387"/>
      <c r="L752" s="388"/>
      <c r="M752" s="481"/>
      <c r="O752" s="387"/>
      <c r="P752" s="387"/>
      <c r="Q752" s="387"/>
      <c r="R752" s="387"/>
      <c r="S752" s="387"/>
      <c r="T752" s="482"/>
      <c r="U752" s="387"/>
      <c r="V752" s="387"/>
      <c r="W752" s="387"/>
      <c r="X752" s="387"/>
      <c r="Y752" s="387"/>
      <c r="Z752" s="387"/>
      <c r="AA752" s="387"/>
      <c r="AB752" s="387"/>
      <c r="AC752" s="387"/>
      <c r="AD752" s="387"/>
      <c r="AE752" s="387"/>
      <c r="AT752" s="378" t="s">
        <v>174</v>
      </c>
      <c r="AU752" s="378" t="s">
        <v>90</v>
      </c>
    </row>
    <row r="753" spans="1:65" s="483" customFormat="1">
      <c r="B753" s="484"/>
      <c r="D753" s="485" t="s">
        <v>176</v>
      </c>
      <c r="E753" s="486" t="s">
        <v>79</v>
      </c>
      <c r="F753" s="487" t="s">
        <v>1389</v>
      </c>
      <c r="H753" s="488">
        <v>14.35</v>
      </c>
      <c r="I753" s="489"/>
      <c r="L753" s="484"/>
      <c r="M753" s="490"/>
      <c r="T753" s="491"/>
      <c r="AT753" s="486" t="s">
        <v>176</v>
      </c>
      <c r="AU753" s="486" t="s">
        <v>90</v>
      </c>
      <c r="AV753" s="483" t="s">
        <v>90</v>
      </c>
      <c r="AW753" s="483" t="s">
        <v>39</v>
      </c>
      <c r="AX753" s="483" t="s">
        <v>81</v>
      </c>
      <c r="AY753" s="486" t="s">
        <v>165</v>
      </c>
    </row>
    <row r="754" spans="1:65" s="391" customFormat="1" ht="24.2" customHeight="1">
      <c r="A754" s="387"/>
      <c r="B754" s="388"/>
      <c r="C754" s="465" t="s">
        <v>1440</v>
      </c>
      <c r="D754" s="465" t="s">
        <v>167</v>
      </c>
      <c r="E754" s="466" t="s">
        <v>1418</v>
      </c>
      <c r="F754" s="467" t="s">
        <v>1419</v>
      </c>
      <c r="G754" s="468" t="s">
        <v>213</v>
      </c>
      <c r="H754" s="469">
        <v>14.35</v>
      </c>
      <c r="I754" s="470"/>
      <c r="J754" s="471">
        <f>ROUND(I754*H754,2)</f>
        <v>0</v>
      </c>
      <c r="K754" s="467" t="s">
        <v>171</v>
      </c>
      <c r="L754" s="388"/>
      <c r="M754" s="472" t="s">
        <v>79</v>
      </c>
      <c r="N754" s="473" t="s">
        <v>51</v>
      </c>
      <c r="O754" s="387"/>
      <c r="P754" s="474">
        <f>O754*H754</f>
        <v>0</v>
      </c>
      <c r="Q754" s="474">
        <v>1.5E-3</v>
      </c>
      <c r="R754" s="474">
        <f>Q754*H754</f>
        <v>2.1524999999999999E-2</v>
      </c>
      <c r="S754" s="474">
        <v>0</v>
      </c>
      <c r="T754" s="475">
        <f>S754*H754</f>
        <v>0</v>
      </c>
      <c r="U754" s="387"/>
      <c r="V754" s="387"/>
      <c r="W754" s="387"/>
      <c r="X754" s="387"/>
      <c r="Y754" s="387"/>
      <c r="Z754" s="387"/>
      <c r="AA754" s="387"/>
      <c r="AB754" s="387"/>
      <c r="AC754" s="387"/>
      <c r="AD754" s="387"/>
      <c r="AE754" s="387"/>
      <c r="AR754" s="476" t="s">
        <v>267</v>
      </c>
      <c r="AT754" s="476" t="s">
        <v>167</v>
      </c>
      <c r="AU754" s="476" t="s">
        <v>90</v>
      </c>
      <c r="AY754" s="378" t="s">
        <v>165</v>
      </c>
      <c r="BE754" s="477">
        <f>IF(N754="základní",J754,0)</f>
        <v>0</v>
      </c>
      <c r="BF754" s="477">
        <f>IF(N754="snížená",J754,0)</f>
        <v>0</v>
      </c>
      <c r="BG754" s="477">
        <f>IF(N754="zákl. přenesená",J754,0)</f>
        <v>0</v>
      </c>
      <c r="BH754" s="477">
        <f>IF(N754="sníž. přenesená",J754,0)</f>
        <v>0</v>
      </c>
      <c r="BI754" s="477">
        <f>IF(N754="nulová",J754,0)</f>
        <v>0</v>
      </c>
      <c r="BJ754" s="378" t="s">
        <v>88</v>
      </c>
      <c r="BK754" s="477">
        <f>ROUND(I754*H754,2)</f>
        <v>0</v>
      </c>
      <c r="BL754" s="378" t="s">
        <v>267</v>
      </c>
      <c r="BM754" s="476" t="s">
        <v>1420</v>
      </c>
    </row>
    <row r="755" spans="1:65" s="391" customFormat="1">
      <c r="A755" s="387"/>
      <c r="B755" s="388"/>
      <c r="C755" s="387"/>
      <c r="D755" s="478" t="s">
        <v>174</v>
      </c>
      <c r="E755" s="387"/>
      <c r="F755" s="479" t="s">
        <v>1421</v>
      </c>
      <c r="G755" s="387"/>
      <c r="H755" s="387"/>
      <c r="I755" s="480"/>
      <c r="J755" s="387"/>
      <c r="K755" s="387"/>
      <c r="L755" s="388"/>
      <c r="M755" s="481"/>
      <c r="O755" s="387"/>
      <c r="P755" s="387"/>
      <c r="Q755" s="387"/>
      <c r="R755" s="387"/>
      <c r="S755" s="387"/>
      <c r="T755" s="482"/>
      <c r="U755" s="387"/>
      <c r="V755" s="387"/>
      <c r="W755" s="387"/>
      <c r="X755" s="387"/>
      <c r="Y755" s="387"/>
      <c r="Z755" s="387"/>
      <c r="AA755" s="387"/>
      <c r="AB755" s="387"/>
      <c r="AC755" s="387"/>
      <c r="AD755" s="387"/>
      <c r="AE755" s="387"/>
      <c r="AT755" s="378" t="s">
        <v>174</v>
      </c>
      <c r="AU755" s="378" t="s">
        <v>90</v>
      </c>
    </row>
    <row r="756" spans="1:65" s="483" customFormat="1">
      <c r="B756" s="484"/>
      <c r="D756" s="485" t="s">
        <v>176</v>
      </c>
      <c r="E756" s="486" t="s">
        <v>79</v>
      </c>
      <c r="F756" s="487" t="s">
        <v>1405</v>
      </c>
      <c r="H756" s="488">
        <v>6.65</v>
      </c>
      <c r="I756" s="489"/>
      <c r="L756" s="484"/>
      <c r="M756" s="490"/>
      <c r="T756" s="491"/>
      <c r="AT756" s="486" t="s">
        <v>176</v>
      </c>
      <c r="AU756" s="486" t="s">
        <v>90</v>
      </c>
      <c r="AV756" s="483" t="s">
        <v>90</v>
      </c>
      <c r="AW756" s="483" t="s">
        <v>39</v>
      </c>
      <c r="AX756" s="483" t="s">
        <v>81</v>
      </c>
      <c r="AY756" s="486" t="s">
        <v>165</v>
      </c>
    </row>
    <row r="757" spans="1:65" s="483" customFormat="1">
      <c r="B757" s="484"/>
      <c r="D757" s="485" t="s">
        <v>176</v>
      </c>
      <c r="E757" s="486" t="s">
        <v>79</v>
      </c>
      <c r="F757" s="487" t="s">
        <v>1406</v>
      </c>
      <c r="H757" s="488">
        <v>7.7</v>
      </c>
      <c r="I757" s="489"/>
      <c r="L757" s="484"/>
      <c r="M757" s="490"/>
      <c r="T757" s="491"/>
      <c r="AT757" s="486" t="s">
        <v>176</v>
      </c>
      <c r="AU757" s="486" t="s">
        <v>90</v>
      </c>
      <c r="AV757" s="483" t="s">
        <v>90</v>
      </c>
      <c r="AW757" s="483" t="s">
        <v>39</v>
      </c>
      <c r="AX757" s="483" t="s">
        <v>81</v>
      </c>
      <c r="AY757" s="486" t="s">
        <v>165</v>
      </c>
    </row>
    <row r="758" spans="1:65" s="391" customFormat="1" ht="24.2" customHeight="1">
      <c r="A758" s="387"/>
      <c r="B758" s="388"/>
      <c r="C758" s="465" t="s">
        <v>1445</v>
      </c>
      <c r="D758" s="465" t="s">
        <v>167</v>
      </c>
      <c r="E758" s="466" t="s">
        <v>1423</v>
      </c>
      <c r="F758" s="467" t="s">
        <v>1424</v>
      </c>
      <c r="G758" s="468" t="s">
        <v>213</v>
      </c>
      <c r="H758" s="469">
        <v>14.35</v>
      </c>
      <c r="I758" s="470"/>
      <c r="J758" s="471">
        <f>ROUND(I758*H758,2)</f>
        <v>0</v>
      </c>
      <c r="K758" s="467" t="s">
        <v>171</v>
      </c>
      <c r="L758" s="388"/>
      <c r="M758" s="472" t="s">
        <v>79</v>
      </c>
      <c r="N758" s="473" t="s">
        <v>51</v>
      </c>
      <c r="O758" s="387"/>
      <c r="P758" s="474">
        <f>O758*H758</f>
        <v>0</v>
      </c>
      <c r="Q758" s="474">
        <v>4.5000000000000003E-5</v>
      </c>
      <c r="R758" s="474">
        <f>Q758*H758</f>
        <v>6.4575000000000006E-4</v>
      </c>
      <c r="S758" s="474">
        <v>0</v>
      </c>
      <c r="T758" s="475">
        <f>S758*H758</f>
        <v>0</v>
      </c>
      <c r="U758" s="387"/>
      <c r="V758" s="387"/>
      <c r="W758" s="387"/>
      <c r="X758" s="387"/>
      <c r="Y758" s="387"/>
      <c r="Z758" s="387"/>
      <c r="AA758" s="387"/>
      <c r="AB758" s="387"/>
      <c r="AC758" s="387"/>
      <c r="AD758" s="387"/>
      <c r="AE758" s="387"/>
      <c r="AR758" s="476" t="s">
        <v>267</v>
      </c>
      <c r="AT758" s="476" t="s">
        <v>167</v>
      </c>
      <c r="AU758" s="476" t="s">
        <v>90</v>
      </c>
      <c r="AY758" s="378" t="s">
        <v>165</v>
      </c>
      <c r="BE758" s="477">
        <f>IF(N758="základní",J758,0)</f>
        <v>0</v>
      </c>
      <c r="BF758" s="477">
        <f>IF(N758="snížená",J758,0)</f>
        <v>0</v>
      </c>
      <c r="BG758" s="477">
        <f>IF(N758="zákl. přenesená",J758,0)</f>
        <v>0</v>
      </c>
      <c r="BH758" s="477">
        <f>IF(N758="sníž. přenesená",J758,0)</f>
        <v>0</v>
      </c>
      <c r="BI758" s="477">
        <f>IF(N758="nulová",J758,0)</f>
        <v>0</v>
      </c>
      <c r="BJ758" s="378" t="s">
        <v>88</v>
      </c>
      <c r="BK758" s="477">
        <f>ROUND(I758*H758,2)</f>
        <v>0</v>
      </c>
      <c r="BL758" s="378" t="s">
        <v>267</v>
      </c>
      <c r="BM758" s="476" t="s">
        <v>1425</v>
      </c>
    </row>
    <row r="759" spans="1:65" s="391" customFormat="1">
      <c r="A759" s="387"/>
      <c r="B759" s="388"/>
      <c r="C759" s="387"/>
      <c r="D759" s="478" t="s">
        <v>174</v>
      </c>
      <c r="E759" s="387"/>
      <c r="F759" s="479" t="s">
        <v>1426</v>
      </c>
      <c r="G759" s="387"/>
      <c r="H759" s="387"/>
      <c r="I759" s="480"/>
      <c r="J759" s="387"/>
      <c r="K759" s="387"/>
      <c r="L759" s="388"/>
      <c r="M759" s="481"/>
      <c r="O759" s="387"/>
      <c r="P759" s="387"/>
      <c r="Q759" s="387"/>
      <c r="R759" s="387"/>
      <c r="S759" s="387"/>
      <c r="T759" s="482"/>
      <c r="U759" s="387"/>
      <c r="V759" s="387"/>
      <c r="W759" s="387"/>
      <c r="X759" s="387"/>
      <c r="Y759" s="387"/>
      <c r="Z759" s="387"/>
      <c r="AA759" s="387"/>
      <c r="AB759" s="387"/>
      <c r="AC759" s="387"/>
      <c r="AD759" s="387"/>
      <c r="AE759" s="387"/>
      <c r="AT759" s="378" t="s">
        <v>174</v>
      </c>
      <c r="AU759" s="378" t="s">
        <v>90</v>
      </c>
    </row>
    <row r="760" spans="1:65" s="483" customFormat="1">
      <c r="B760" s="484"/>
      <c r="D760" s="485" t="s">
        <v>176</v>
      </c>
      <c r="E760" s="486" t="s">
        <v>79</v>
      </c>
      <c r="F760" s="487" t="s">
        <v>1389</v>
      </c>
      <c r="H760" s="488">
        <v>14.35</v>
      </c>
      <c r="I760" s="489"/>
      <c r="L760" s="484"/>
      <c r="M760" s="490"/>
      <c r="T760" s="491"/>
      <c r="AT760" s="486" t="s">
        <v>176</v>
      </c>
      <c r="AU760" s="486" t="s">
        <v>90</v>
      </c>
      <c r="AV760" s="483" t="s">
        <v>90</v>
      </c>
      <c r="AW760" s="483" t="s">
        <v>39</v>
      </c>
      <c r="AX760" s="483" t="s">
        <v>81</v>
      </c>
      <c r="AY760" s="486" t="s">
        <v>165</v>
      </c>
    </row>
    <row r="761" spans="1:65" s="391" customFormat="1" ht="44.25" customHeight="1">
      <c r="A761" s="387"/>
      <c r="B761" s="388"/>
      <c r="C761" s="465" t="s">
        <v>1450</v>
      </c>
      <c r="D761" s="465" t="s">
        <v>167</v>
      </c>
      <c r="E761" s="466" t="s">
        <v>1428</v>
      </c>
      <c r="F761" s="467" t="s">
        <v>1429</v>
      </c>
      <c r="G761" s="468" t="s">
        <v>678</v>
      </c>
      <c r="H761" s="503"/>
      <c r="I761" s="470"/>
      <c r="J761" s="471">
        <f>ROUND(I761*H761,2)</f>
        <v>0</v>
      </c>
      <c r="K761" s="467" t="s">
        <v>171</v>
      </c>
      <c r="L761" s="388"/>
      <c r="M761" s="472" t="s">
        <v>79</v>
      </c>
      <c r="N761" s="473" t="s">
        <v>51</v>
      </c>
      <c r="O761" s="387"/>
      <c r="P761" s="474">
        <f>O761*H761</f>
        <v>0</v>
      </c>
      <c r="Q761" s="474">
        <v>0</v>
      </c>
      <c r="R761" s="474">
        <f>Q761*H761</f>
        <v>0</v>
      </c>
      <c r="S761" s="474">
        <v>0</v>
      </c>
      <c r="T761" s="475">
        <f>S761*H761</f>
        <v>0</v>
      </c>
      <c r="U761" s="387"/>
      <c r="V761" s="387"/>
      <c r="W761" s="387"/>
      <c r="X761" s="387"/>
      <c r="Y761" s="387"/>
      <c r="Z761" s="387"/>
      <c r="AA761" s="387"/>
      <c r="AB761" s="387"/>
      <c r="AC761" s="387"/>
      <c r="AD761" s="387"/>
      <c r="AE761" s="387"/>
      <c r="AR761" s="476" t="s">
        <v>267</v>
      </c>
      <c r="AT761" s="476" t="s">
        <v>167</v>
      </c>
      <c r="AU761" s="476" t="s">
        <v>90</v>
      </c>
      <c r="AY761" s="378" t="s">
        <v>165</v>
      </c>
      <c r="BE761" s="477">
        <f>IF(N761="základní",J761,0)</f>
        <v>0</v>
      </c>
      <c r="BF761" s="477">
        <f>IF(N761="snížená",J761,0)</f>
        <v>0</v>
      </c>
      <c r="BG761" s="477">
        <f>IF(N761="zákl. přenesená",J761,0)</f>
        <v>0</v>
      </c>
      <c r="BH761" s="477">
        <f>IF(N761="sníž. přenesená",J761,0)</f>
        <v>0</v>
      </c>
      <c r="BI761" s="477">
        <f>IF(N761="nulová",J761,0)</f>
        <v>0</v>
      </c>
      <c r="BJ761" s="378" t="s">
        <v>88</v>
      </c>
      <c r="BK761" s="477">
        <f>ROUND(I761*H761,2)</f>
        <v>0</v>
      </c>
      <c r="BL761" s="378" t="s">
        <v>267</v>
      </c>
      <c r="BM761" s="476" t="s">
        <v>1430</v>
      </c>
    </row>
    <row r="762" spans="1:65" s="391" customFormat="1">
      <c r="A762" s="387"/>
      <c r="B762" s="388"/>
      <c r="C762" s="387"/>
      <c r="D762" s="478" t="s">
        <v>174</v>
      </c>
      <c r="E762" s="387"/>
      <c r="F762" s="479" t="s">
        <v>1431</v>
      </c>
      <c r="G762" s="387"/>
      <c r="H762" s="387"/>
      <c r="I762" s="480"/>
      <c r="J762" s="387"/>
      <c r="K762" s="387"/>
      <c r="L762" s="388"/>
      <c r="M762" s="481"/>
      <c r="O762" s="387"/>
      <c r="P762" s="387"/>
      <c r="Q762" s="387"/>
      <c r="R762" s="387"/>
      <c r="S762" s="387"/>
      <c r="T762" s="482"/>
      <c r="U762" s="387"/>
      <c r="V762" s="387"/>
      <c r="W762" s="387"/>
      <c r="X762" s="387"/>
      <c r="Y762" s="387"/>
      <c r="Z762" s="387"/>
      <c r="AA762" s="387"/>
      <c r="AB762" s="387"/>
      <c r="AC762" s="387"/>
      <c r="AD762" s="387"/>
      <c r="AE762" s="387"/>
      <c r="AT762" s="378" t="s">
        <v>174</v>
      </c>
      <c r="AU762" s="378" t="s">
        <v>90</v>
      </c>
    </row>
    <row r="763" spans="1:65" s="452" customFormat="1" ht="22.9" customHeight="1">
      <c r="B763" s="453"/>
      <c r="D763" s="454" t="s">
        <v>80</v>
      </c>
      <c r="E763" s="463" t="s">
        <v>1432</v>
      </c>
      <c r="F763" s="463" t="s">
        <v>1433</v>
      </c>
      <c r="I763" s="456"/>
      <c r="J763" s="464">
        <f>BK763</f>
        <v>0</v>
      </c>
      <c r="L763" s="453"/>
      <c r="M763" s="458"/>
      <c r="P763" s="459">
        <f>SUM(P764:P783)</f>
        <v>0</v>
      </c>
      <c r="R763" s="459">
        <f>SUM(R764:R783)</f>
        <v>0.1686825475</v>
      </c>
      <c r="T763" s="460">
        <f>SUM(T764:T783)</f>
        <v>0</v>
      </c>
      <c r="AR763" s="454" t="s">
        <v>90</v>
      </c>
      <c r="AT763" s="461" t="s">
        <v>80</v>
      </c>
      <c r="AU763" s="461" t="s">
        <v>88</v>
      </c>
      <c r="AY763" s="454" t="s">
        <v>165</v>
      </c>
      <c r="BK763" s="462">
        <f>SUM(BK764:BK783)</f>
        <v>0</v>
      </c>
    </row>
    <row r="764" spans="1:65" s="391" customFormat="1" ht="24.2" customHeight="1">
      <c r="A764" s="387"/>
      <c r="B764" s="388"/>
      <c r="C764" s="465" t="s">
        <v>1455</v>
      </c>
      <c r="D764" s="465" t="s">
        <v>167</v>
      </c>
      <c r="E764" s="466" t="s">
        <v>1435</v>
      </c>
      <c r="F764" s="467" t="s">
        <v>1436</v>
      </c>
      <c r="G764" s="468" t="s">
        <v>213</v>
      </c>
      <c r="H764" s="469">
        <v>20.64</v>
      </c>
      <c r="I764" s="470"/>
      <c r="J764" s="471">
        <f>ROUND(I764*H764,2)</f>
        <v>0</v>
      </c>
      <c r="K764" s="467" t="s">
        <v>171</v>
      </c>
      <c r="L764" s="388"/>
      <c r="M764" s="472" t="s">
        <v>79</v>
      </c>
      <c r="N764" s="473" t="s">
        <v>51</v>
      </c>
      <c r="O764" s="387"/>
      <c r="P764" s="474">
        <f>O764*H764</f>
        <v>0</v>
      </c>
      <c r="Q764" s="474">
        <v>0</v>
      </c>
      <c r="R764" s="474">
        <f>Q764*H764</f>
        <v>0</v>
      </c>
      <c r="S764" s="474">
        <v>0</v>
      </c>
      <c r="T764" s="475">
        <f>S764*H764</f>
        <v>0</v>
      </c>
      <c r="U764" s="387"/>
      <c r="V764" s="387"/>
      <c r="W764" s="387"/>
      <c r="X764" s="387"/>
      <c r="Y764" s="387"/>
      <c r="Z764" s="387"/>
      <c r="AA764" s="387"/>
      <c r="AB764" s="387"/>
      <c r="AC764" s="387"/>
      <c r="AD764" s="387"/>
      <c r="AE764" s="387"/>
      <c r="AR764" s="476" t="s">
        <v>267</v>
      </c>
      <c r="AT764" s="476" t="s">
        <v>167</v>
      </c>
      <c r="AU764" s="476" t="s">
        <v>90</v>
      </c>
      <c r="AY764" s="378" t="s">
        <v>165</v>
      </c>
      <c r="BE764" s="477">
        <f>IF(N764="základní",J764,0)</f>
        <v>0</v>
      </c>
      <c r="BF764" s="477">
        <f>IF(N764="snížená",J764,0)</f>
        <v>0</v>
      </c>
      <c r="BG764" s="477">
        <f>IF(N764="zákl. přenesená",J764,0)</f>
        <v>0</v>
      </c>
      <c r="BH764" s="477">
        <f>IF(N764="sníž. přenesená",J764,0)</f>
        <v>0</v>
      </c>
      <c r="BI764" s="477">
        <f>IF(N764="nulová",J764,0)</f>
        <v>0</v>
      </c>
      <c r="BJ764" s="378" t="s">
        <v>88</v>
      </c>
      <c r="BK764" s="477">
        <f>ROUND(I764*H764,2)</f>
        <v>0</v>
      </c>
      <c r="BL764" s="378" t="s">
        <v>267</v>
      </c>
      <c r="BM764" s="476" t="s">
        <v>1437</v>
      </c>
    </row>
    <row r="765" spans="1:65" s="391" customFormat="1">
      <c r="A765" s="387"/>
      <c r="B765" s="388"/>
      <c r="C765" s="387"/>
      <c r="D765" s="478" t="s">
        <v>174</v>
      </c>
      <c r="E765" s="387"/>
      <c r="F765" s="479" t="s">
        <v>1438</v>
      </c>
      <c r="G765" s="387"/>
      <c r="H765" s="387"/>
      <c r="I765" s="480"/>
      <c r="J765" s="387"/>
      <c r="K765" s="387"/>
      <c r="L765" s="388"/>
      <c r="M765" s="481"/>
      <c r="O765" s="387"/>
      <c r="P765" s="387"/>
      <c r="Q765" s="387"/>
      <c r="R765" s="387"/>
      <c r="S765" s="387"/>
      <c r="T765" s="482"/>
      <c r="U765" s="387"/>
      <c r="V765" s="387"/>
      <c r="W765" s="387"/>
      <c r="X765" s="387"/>
      <c r="Y765" s="387"/>
      <c r="Z765" s="387"/>
      <c r="AA765" s="387"/>
      <c r="AB765" s="387"/>
      <c r="AC765" s="387"/>
      <c r="AD765" s="387"/>
      <c r="AE765" s="387"/>
      <c r="AT765" s="378" t="s">
        <v>174</v>
      </c>
      <c r="AU765" s="378" t="s">
        <v>90</v>
      </c>
    </row>
    <row r="766" spans="1:65" s="483" customFormat="1">
      <c r="B766" s="484"/>
      <c r="D766" s="485" t="s">
        <v>176</v>
      </c>
      <c r="E766" s="486" t="s">
        <v>79</v>
      </c>
      <c r="F766" s="487" t="s">
        <v>1439</v>
      </c>
      <c r="H766" s="488">
        <v>20.64</v>
      </c>
      <c r="I766" s="489"/>
      <c r="L766" s="484"/>
      <c r="M766" s="490"/>
      <c r="T766" s="491"/>
      <c r="AT766" s="486" t="s">
        <v>176</v>
      </c>
      <c r="AU766" s="486" t="s">
        <v>90</v>
      </c>
      <c r="AV766" s="483" t="s">
        <v>90</v>
      </c>
      <c r="AW766" s="483" t="s">
        <v>39</v>
      </c>
      <c r="AX766" s="483" t="s">
        <v>81</v>
      </c>
      <c r="AY766" s="486" t="s">
        <v>165</v>
      </c>
    </row>
    <row r="767" spans="1:65" s="391" customFormat="1" ht="21.75" customHeight="1">
      <c r="A767" s="387"/>
      <c r="B767" s="388"/>
      <c r="C767" s="465" t="s">
        <v>1460</v>
      </c>
      <c r="D767" s="465" t="s">
        <v>167</v>
      </c>
      <c r="E767" s="466" t="s">
        <v>1441</v>
      </c>
      <c r="F767" s="467" t="s">
        <v>1442</v>
      </c>
      <c r="G767" s="468" t="s">
        <v>213</v>
      </c>
      <c r="H767" s="469">
        <v>20.64</v>
      </c>
      <c r="I767" s="470"/>
      <c r="J767" s="471">
        <f>ROUND(I767*H767,2)</f>
        <v>0</v>
      </c>
      <c r="K767" s="467" t="s">
        <v>171</v>
      </c>
      <c r="L767" s="388"/>
      <c r="M767" s="472" t="s">
        <v>79</v>
      </c>
      <c r="N767" s="473" t="s">
        <v>51</v>
      </c>
      <c r="O767" s="387"/>
      <c r="P767" s="474">
        <f>O767*H767</f>
        <v>0</v>
      </c>
      <c r="Q767" s="474">
        <v>0</v>
      </c>
      <c r="R767" s="474">
        <f>Q767*H767</f>
        <v>0</v>
      </c>
      <c r="S767" s="474">
        <v>0</v>
      </c>
      <c r="T767" s="475">
        <f>S767*H767</f>
        <v>0</v>
      </c>
      <c r="U767" s="387"/>
      <c r="V767" s="387"/>
      <c r="W767" s="387"/>
      <c r="X767" s="387"/>
      <c r="Y767" s="387"/>
      <c r="Z767" s="387"/>
      <c r="AA767" s="387"/>
      <c r="AB767" s="387"/>
      <c r="AC767" s="387"/>
      <c r="AD767" s="387"/>
      <c r="AE767" s="387"/>
      <c r="AR767" s="476" t="s">
        <v>267</v>
      </c>
      <c r="AT767" s="476" t="s">
        <v>167</v>
      </c>
      <c r="AU767" s="476" t="s">
        <v>90</v>
      </c>
      <c r="AY767" s="378" t="s">
        <v>165</v>
      </c>
      <c r="BE767" s="477">
        <f>IF(N767="základní",J767,0)</f>
        <v>0</v>
      </c>
      <c r="BF767" s="477">
        <f>IF(N767="snížená",J767,0)</f>
        <v>0</v>
      </c>
      <c r="BG767" s="477">
        <f>IF(N767="zákl. přenesená",J767,0)</f>
        <v>0</v>
      </c>
      <c r="BH767" s="477">
        <f>IF(N767="sníž. přenesená",J767,0)</f>
        <v>0</v>
      </c>
      <c r="BI767" s="477">
        <f>IF(N767="nulová",J767,0)</f>
        <v>0</v>
      </c>
      <c r="BJ767" s="378" t="s">
        <v>88</v>
      </c>
      <c r="BK767" s="477">
        <f>ROUND(I767*H767,2)</f>
        <v>0</v>
      </c>
      <c r="BL767" s="378" t="s">
        <v>267</v>
      </c>
      <c r="BM767" s="476" t="s">
        <v>1443</v>
      </c>
    </row>
    <row r="768" spans="1:65" s="391" customFormat="1">
      <c r="A768" s="387"/>
      <c r="B768" s="388"/>
      <c r="C768" s="387"/>
      <c r="D768" s="478" t="s">
        <v>174</v>
      </c>
      <c r="E768" s="387"/>
      <c r="F768" s="479" t="s">
        <v>1444</v>
      </c>
      <c r="G768" s="387"/>
      <c r="H768" s="387"/>
      <c r="I768" s="480"/>
      <c r="J768" s="387"/>
      <c r="K768" s="387"/>
      <c r="L768" s="388"/>
      <c r="M768" s="481"/>
      <c r="O768" s="387"/>
      <c r="P768" s="387"/>
      <c r="Q768" s="387"/>
      <c r="R768" s="387"/>
      <c r="S768" s="387"/>
      <c r="T768" s="482"/>
      <c r="U768" s="387"/>
      <c r="V768" s="387"/>
      <c r="W768" s="387"/>
      <c r="X768" s="387"/>
      <c r="Y768" s="387"/>
      <c r="Z768" s="387"/>
      <c r="AA768" s="387"/>
      <c r="AB768" s="387"/>
      <c r="AC768" s="387"/>
      <c r="AD768" s="387"/>
      <c r="AE768" s="387"/>
      <c r="AT768" s="378" t="s">
        <v>174</v>
      </c>
      <c r="AU768" s="378" t="s">
        <v>90</v>
      </c>
    </row>
    <row r="769" spans="1:65" s="483" customFormat="1">
      <c r="B769" s="484"/>
      <c r="D769" s="485" t="s">
        <v>176</v>
      </c>
      <c r="E769" s="486" t="s">
        <v>79</v>
      </c>
      <c r="F769" s="487" t="s">
        <v>1439</v>
      </c>
      <c r="H769" s="488">
        <v>20.64</v>
      </c>
      <c r="I769" s="489"/>
      <c r="L769" s="484"/>
      <c r="M769" s="490"/>
      <c r="T769" s="491"/>
      <c r="AT769" s="486" t="s">
        <v>176</v>
      </c>
      <c r="AU769" s="486" t="s">
        <v>90</v>
      </c>
      <c r="AV769" s="483" t="s">
        <v>90</v>
      </c>
      <c r="AW769" s="483" t="s">
        <v>39</v>
      </c>
      <c r="AX769" s="483" t="s">
        <v>81</v>
      </c>
      <c r="AY769" s="486" t="s">
        <v>165</v>
      </c>
    </row>
    <row r="770" spans="1:65" s="391" customFormat="1" ht="24.2" customHeight="1">
      <c r="A770" s="387"/>
      <c r="B770" s="388"/>
      <c r="C770" s="465" t="s">
        <v>1467</v>
      </c>
      <c r="D770" s="465" t="s">
        <v>167</v>
      </c>
      <c r="E770" s="466" t="s">
        <v>1446</v>
      </c>
      <c r="F770" s="467" t="s">
        <v>1447</v>
      </c>
      <c r="G770" s="468" t="s">
        <v>213</v>
      </c>
      <c r="H770" s="469">
        <v>20.64</v>
      </c>
      <c r="I770" s="470"/>
      <c r="J770" s="471">
        <f>ROUND(I770*H770,2)</f>
        <v>0</v>
      </c>
      <c r="K770" s="467" t="s">
        <v>171</v>
      </c>
      <c r="L770" s="388"/>
      <c r="M770" s="472" t="s">
        <v>79</v>
      </c>
      <c r="N770" s="473" t="s">
        <v>51</v>
      </c>
      <c r="O770" s="387"/>
      <c r="P770" s="474">
        <f>O770*H770</f>
        <v>0</v>
      </c>
      <c r="Q770" s="474">
        <v>5.4000000000000001E-4</v>
      </c>
      <c r="R770" s="474">
        <f>Q770*H770</f>
        <v>1.11456E-2</v>
      </c>
      <c r="S770" s="474">
        <v>0</v>
      </c>
      <c r="T770" s="475">
        <f>S770*H770</f>
        <v>0</v>
      </c>
      <c r="U770" s="387"/>
      <c r="V770" s="387"/>
      <c r="W770" s="387"/>
      <c r="X770" s="387"/>
      <c r="Y770" s="387"/>
      <c r="Z770" s="387"/>
      <c r="AA770" s="387"/>
      <c r="AB770" s="387"/>
      <c r="AC770" s="387"/>
      <c r="AD770" s="387"/>
      <c r="AE770" s="387"/>
      <c r="AR770" s="476" t="s">
        <v>267</v>
      </c>
      <c r="AT770" s="476" t="s">
        <v>167</v>
      </c>
      <c r="AU770" s="476" t="s">
        <v>90</v>
      </c>
      <c r="AY770" s="378" t="s">
        <v>165</v>
      </c>
      <c r="BE770" s="477">
        <f>IF(N770="základní",J770,0)</f>
        <v>0</v>
      </c>
      <c r="BF770" s="477">
        <f>IF(N770="snížená",J770,0)</f>
        <v>0</v>
      </c>
      <c r="BG770" s="477">
        <f>IF(N770="zákl. přenesená",J770,0)</f>
        <v>0</v>
      </c>
      <c r="BH770" s="477">
        <f>IF(N770="sníž. přenesená",J770,0)</f>
        <v>0</v>
      </c>
      <c r="BI770" s="477">
        <f>IF(N770="nulová",J770,0)</f>
        <v>0</v>
      </c>
      <c r="BJ770" s="378" t="s">
        <v>88</v>
      </c>
      <c r="BK770" s="477">
        <f>ROUND(I770*H770,2)</f>
        <v>0</v>
      </c>
      <c r="BL770" s="378" t="s">
        <v>267</v>
      </c>
      <c r="BM770" s="476" t="s">
        <v>1448</v>
      </c>
    </row>
    <row r="771" spans="1:65" s="391" customFormat="1">
      <c r="A771" s="387"/>
      <c r="B771" s="388"/>
      <c r="C771" s="387"/>
      <c r="D771" s="478" t="s">
        <v>174</v>
      </c>
      <c r="E771" s="387"/>
      <c r="F771" s="479" t="s">
        <v>1449</v>
      </c>
      <c r="G771" s="387"/>
      <c r="H771" s="387"/>
      <c r="I771" s="480"/>
      <c r="J771" s="387"/>
      <c r="K771" s="387"/>
      <c r="L771" s="388"/>
      <c r="M771" s="481"/>
      <c r="O771" s="387"/>
      <c r="P771" s="387"/>
      <c r="Q771" s="387"/>
      <c r="R771" s="387"/>
      <c r="S771" s="387"/>
      <c r="T771" s="482"/>
      <c r="U771" s="387"/>
      <c r="V771" s="387"/>
      <c r="W771" s="387"/>
      <c r="X771" s="387"/>
      <c r="Y771" s="387"/>
      <c r="Z771" s="387"/>
      <c r="AA771" s="387"/>
      <c r="AB771" s="387"/>
      <c r="AC771" s="387"/>
      <c r="AD771" s="387"/>
      <c r="AE771" s="387"/>
      <c r="AT771" s="378" t="s">
        <v>174</v>
      </c>
      <c r="AU771" s="378" t="s">
        <v>90</v>
      </c>
    </row>
    <row r="772" spans="1:65" s="483" customFormat="1">
      <c r="B772" s="484"/>
      <c r="D772" s="485" t="s">
        <v>176</v>
      </c>
      <c r="E772" s="486" t="s">
        <v>79</v>
      </c>
      <c r="F772" s="487" t="s">
        <v>1439</v>
      </c>
      <c r="H772" s="488">
        <v>20.64</v>
      </c>
      <c r="I772" s="489"/>
      <c r="L772" s="484"/>
      <c r="M772" s="490"/>
      <c r="T772" s="491"/>
      <c r="AT772" s="486" t="s">
        <v>176</v>
      </c>
      <c r="AU772" s="486" t="s">
        <v>90</v>
      </c>
      <c r="AV772" s="483" t="s">
        <v>90</v>
      </c>
      <c r="AW772" s="483" t="s">
        <v>39</v>
      </c>
      <c r="AX772" s="483" t="s">
        <v>81</v>
      </c>
      <c r="AY772" s="486" t="s">
        <v>165</v>
      </c>
    </row>
    <row r="773" spans="1:65" s="391" customFormat="1" ht="16.5" customHeight="1">
      <c r="A773" s="387"/>
      <c r="B773" s="388"/>
      <c r="C773" s="465" t="s">
        <v>1474</v>
      </c>
      <c r="D773" s="465" t="s">
        <v>167</v>
      </c>
      <c r="E773" s="466" t="s">
        <v>1451</v>
      </c>
      <c r="F773" s="467" t="s">
        <v>1452</v>
      </c>
      <c r="G773" s="468" t="s">
        <v>213</v>
      </c>
      <c r="H773" s="469">
        <v>20.64</v>
      </c>
      <c r="I773" s="470"/>
      <c r="J773" s="471">
        <f>ROUND(I773*H773,2)</f>
        <v>0</v>
      </c>
      <c r="K773" s="467" t="s">
        <v>171</v>
      </c>
      <c r="L773" s="388"/>
      <c r="M773" s="472" t="s">
        <v>79</v>
      </c>
      <c r="N773" s="473" t="s">
        <v>51</v>
      </c>
      <c r="O773" s="387"/>
      <c r="P773" s="474">
        <f>O773*H773</f>
        <v>0</v>
      </c>
      <c r="Q773" s="474">
        <v>2.4000000000000001E-4</v>
      </c>
      <c r="R773" s="474">
        <f>Q773*H773</f>
        <v>4.9535999999999998E-3</v>
      </c>
      <c r="S773" s="474">
        <v>0</v>
      </c>
      <c r="T773" s="475">
        <f>S773*H773</f>
        <v>0</v>
      </c>
      <c r="U773" s="387"/>
      <c r="V773" s="387"/>
      <c r="W773" s="387"/>
      <c r="X773" s="387"/>
      <c r="Y773" s="387"/>
      <c r="Z773" s="387"/>
      <c r="AA773" s="387"/>
      <c r="AB773" s="387"/>
      <c r="AC773" s="387"/>
      <c r="AD773" s="387"/>
      <c r="AE773" s="387"/>
      <c r="AR773" s="476" t="s">
        <v>267</v>
      </c>
      <c r="AT773" s="476" t="s">
        <v>167</v>
      </c>
      <c r="AU773" s="476" t="s">
        <v>90</v>
      </c>
      <c r="AY773" s="378" t="s">
        <v>165</v>
      </c>
      <c r="BE773" s="477">
        <f>IF(N773="základní",J773,0)</f>
        <v>0</v>
      </c>
      <c r="BF773" s="477">
        <f>IF(N773="snížená",J773,0)</f>
        <v>0</v>
      </c>
      <c r="BG773" s="477">
        <f>IF(N773="zákl. přenesená",J773,0)</f>
        <v>0</v>
      </c>
      <c r="BH773" s="477">
        <f>IF(N773="sníž. přenesená",J773,0)</f>
        <v>0</v>
      </c>
      <c r="BI773" s="477">
        <f>IF(N773="nulová",J773,0)</f>
        <v>0</v>
      </c>
      <c r="BJ773" s="378" t="s">
        <v>88</v>
      </c>
      <c r="BK773" s="477">
        <f>ROUND(I773*H773,2)</f>
        <v>0</v>
      </c>
      <c r="BL773" s="378" t="s">
        <v>267</v>
      </c>
      <c r="BM773" s="476" t="s">
        <v>1453</v>
      </c>
    </row>
    <row r="774" spans="1:65" s="391" customFormat="1">
      <c r="A774" s="387"/>
      <c r="B774" s="388"/>
      <c r="C774" s="387"/>
      <c r="D774" s="478" t="s">
        <v>174</v>
      </c>
      <c r="E774" s="387"/>
      <c r="F774" s="479" t="s">
        <v>1454</v>
      </c>
      <c r="G774" s="387"/>
      <c r="H774" s="387"/>
      <c r="I774" s="480"/>
      <c r="J774" s="387"/>
      <c r="K774" s="387"/>
      <c r="L774" s="388"/>
      <c r="M774" s="481"/>
      <c r="O774" s="387"/>
      <c r="P774" s="387"/>
      <c r="Q774" s="387"/>
      <c r="R774" s="387"/>
      <c r="S774" s="387"/>
      <c r="T774" s="482"/>
      <c r="U774" s="387"/>
      <c r="V774" s="387"/>
      <c r="W774" s="387"/>
      <c r="X774" s="387"/>
      <c r="Y774" s="387"/>
      <c r="Z774" s="387"/>
      <c r="AA774" s="387"/>
      <c r="AB774" s="387"/>
      <c r="AC774" s="387"/>
      <c r="AD774" s="387"/>
      <c r="AE774" s="387"/>
      <c r="AT774" s="378" t="s">
        <v>174</v>
      </c>
      <c r="AU774" s="378" t="s">
        <v>90</v>
      </c>
    </row>
    <row r="775" spans="1:65" s="483" customFormat="1">
      <c r="B775" s="484"/>
      <c r="D775" s="485" t="s">
        <v>176</v>
      </c>
      <c r="E775" s="486" t="s">
        <v>79</v>
      </c>
      <c r="F775" s="487" t="s">
        <v>1439</v>
      </c>
      <c r="H775" s="488">
        <v>20.64</v>
      </c>
      <c r="I775" s="489"/>
      <c r="L775" s="484"/>
      <c r="M775" s="490"/>
      <c r="T775" s="491"/>
      <c r="AT775" s="486" t="s">
        <v>176</v>
      </c>
      <c r="AU775" s="486" t="s">
        <v>90</v>
      </c>
      <c r="AV775" s="483" t="s">
        <v>90</v>
      </c>
      <c r="AW775" s="483" t="s">
        <v>39</v>
      </c>
      <c r="AX775" s="483" t="s">
        <v>81</v>
      </c>
      <c r="AY775" s="486" t="s">
        <v>165</v>
      </c>
    </row>
    <row r="776" spans="1:65" s="391" customFormat="1" ht="24.2" customHeight="1">
      <c r="A776" s="387"/>
      <c r="B776" s="388"/>
      <c r="C776" s="465" t="s">
        <v>1480</v>
      </c>
      <c r="D776" s="465" t="s">
        <v>167</v>
      </c>
      <c r="E776" s="466" t="s">
        <v>1456</v>
      </c>
      <c r="F776" s="467" t="s">
        <v>1457</v>
      </c>
      <c r="G776" s="468" t="s">
        <v>213</v>
      </c>
      <c r="H776" s="469">
        <v>20.64</v>
      </c>
      <c r="I776" s="470"/>
      <c r="J776" s="471">
        <f>ROUND(I776*H776,2)</f>
        <v>0</v>
      </c>
      <c r="K776" s="467" t="s">
        <v>171</v>
      </c>
      <c r="L776" s="388"/>
      <c r="M776" s="472" t="s">
        <v>79</v>
      </c>
      <c r="N776" s="473" t="s">
        <v>51</v>
      </c>
      <c r="O776" s="387"/>
      <c r="P776" s="474">
        <f>O776*H776</f>
        <v>0</v>
      </c>
      <c r="Q776" s="474">
        <v>3.5000000000000001E-3</v>
      </c>
      <c r="R776" s="474">
        <f>Q776*H776</f>
        <v>7.2239999999999999E-2</v>
      </c>
      <c r="S776" s="474">
        <v>0</v>
      </c>
      <c r="T776" s="475">
        <f>S776*H776</f>
        <v>0</v>
      </c>
      <c r="U776" s="387"/>
      <c r="V776" s="387"/>
      <c r="W776" s="387"/>
      <c r="X776" s="387"/>
      <c r="Y776" s="387"/>
      <c r="Z776" s="387"/>
      <c r="AA776" s="387"/>
      <c r="AB776" s="387"/>
      <c r="AC776" s="387"/>
      <c r="AD776" s="387"/>
      <c r="AE776" s="387"/>
      <c r="AR776" s="476" t="s">
        <v>267</v>
      </c>
      <c r="AT776" s="476" t="s">
        <v>167</v>
      </c>
      <c r="AU776" s="476" t="s">
        <v>90</v>
      </c>
      <c r="AY776" s="378" t="s">
        <v>165</v>
      </c>
      <c r="BE776" s="477">
        <f>IF(N776="základní",J776,0)</f>
        <v>0</v>
      </c>
      <c r="BF776" s="477">
        <f>IF(N776="snížená",J776,0)</f>
        <v>0</v>
      </c>
      <c r="BG776" s="477">
        <f>IF(N776="zákl. přenesená",J776,0)</f>
        <v>0</v>
      </c>
      <c r="BH776" s="477">
        <f>IF(N776="sníž. přenesená",J776,0)</f>
        <v>0</v>
      </c>
      <c r="BI776" s="477">
        <f>IF(N776="nulová",J776,0)</f>
        <v>0</v>
      </c>
      <c r="BJ776" s="378" t="s">
        <v>88</v>
      </c>
      <c r="BK776" s="477">
        <f>ROUND(I776*H776,2)</f>
        <v>0</v>
      </c>
      <c r="BL776" s="378" t="s">
        <v>267</v>
      </c>
      <c r="BM776" s="476" t="s">
        <v>1458</v>
      </c>
    </row>
    <row r="777" spans="1:65" s="391" customFormat="1">
      <c r="A777" s="387"/>
      <c r="B777" s="388"/>
      <c r="C777" s="387"/>
      <c r="D777" s="478" t="s">
        <v>174</v>
      </c>
      <c r="E777" s="387"/>
      <c r="F777" s="479" t="s">
        <v>1459</v>
      </c>
      <c r="G777" s="387"/>
      <c r="H777" s="387"/>
      <c r="I777" s="480"/>
      <c r="J777" s="387"/>
      <c r="K777" s="387"/>
      <c r="L777" s="388"/>
      <c r="M777" s="481"/>
      <c r="O777" s="387"/>
      <c r="P777" s="387"/>
      <c r="Q777" s="387"/>
      <c r="R777" s="387"/>
      <c r="S777" s="387"/>
      <c r="T777" s="482"/>
      <c r="U777" s="387"/>
      <c r="V777" s="387"/>
      <c r="W777" s="387"/>
      <c r="X777" s="387"/>
      <c r="Y777" s="387"/>
      <c r="Z777" s="387"/>
      <c r="AA777" s="387"/>
      <c r="AB777" s="387"/>
      <c r="AC777" s="387"/>
      <c r="AD777" s="387"/>
      <c r="AE777" s="387"/>
      <c r="AT777" s="378" t="s">
        <v>174</v>
      </c>
      <c r="AU777" s="378" t="s">
        <v>90</v>
      </c>
    </row>
    <row r="778" spans="1:65" s="391" customFormat="1" ht="24.2" customHeight="1">
      <c r="A778" s="387"/>
      <c r="B778" s="388"/>
      <c r="C778" s="465" t="s">
        <v>1485</v>
      </c>
      <c r="D778" s="465" t="s">
        <v>167</v>
      </c>
      <c r="E778" s="466" t="s">
        <v>1461</v>
      </c>
      <c r="F778" s="467" t="s">
        <v>1462</v>
      </c>
      <c r="G778" s="468" t="s">
        <v>340</v>
      </c>
      <c r="H778" s="469">
        <v>25.75</v>
      </c>
      <c r="I778" s="470"/>
      <c r="J778" s="471">
        <f>ROUND(I778*H778,2)</f>
        <v>0</v>
      </c>
      <c r="K778" s="467" t="s">
        <v>171</v>
      </c>
      <c r="L778" s="388"/>
      <c r="M778" s="472" t="s">
        <v>79</v>
      </c>
      <c r="N778" s="473" t="s">
        <v>51</v>
      </c>
      <c r="O778" s="387"/>
      <c r="P778" s="474">
        <f>O778*H778</f>
        <v>0</v>
      </c>
      <c r="Q778" s="474">
        <v>3.12013E-3</v>
      </c>
      <c r="R778" s="474">
        <f>Q778*H778</f>
        <v>8.0343347499999995E-2</v>
      </c>
      <c r="S778" s="474">
        <v>0</v>
      </c>
      <c r="T778" s="475">
        <f>S778*H778</f>
        <v>0</v>
      </c>
      <c r="U778" s="387"/>
      <c r="V778" s="387"/>
      <c r="W778" s="387"/>
      <c r="X778" s="387"/>
      <c r="Y778" s="387"/>
      <c r="Z778" s="387"/>
      <c r="AA778" s="387"/>
      <c r="AB778" s="387"/>
      <c r="AC778" s="387"/>
      <c r="AD778" s="387"/>
      <c r="AE778" s="387"/>
      <c r="AR778" s="476" t="s">
        <v>267</v>
      </c>
      <c r="AT778" s="476" t="s">
        <v>167</v>
      </c>
      <c r="AU778" s="476" t="s">
        <v>90</v>
      </c>
      <c r="AY778" s="378" t="s">
        <v>165</v>
      </c>
      <c r="BE778" s="477">
        <f>IF(N778="základní",J778,0)</f>
        <v>0</v>
      </c>
      <c r="BF778" s="477">
        <f>IF(N778="snížená",J778,0)</f>
        <v>0</v>
      </c>
      <c r="BG778" s="477">
        <f>IF(N778="zákl. přenesená",J778,0)</f>
        <v>0</v>
      </c>
      <c r="BH778" s="477">
        <f>IF(N778="sníž. přenesená",J778,0)</f>
        <v>0</v>
      </c>
      <c r="BI778" s="477">
        <f>IF(N778="nulová",J778,0)</f>
        <v>0</v>
      </c>
      <c r="BJ778" s="378" t="s">
        <v>88</v>
      </c>
      <c r="BK778" s="477">
        <f>ROUND(I778*H778,2)</f>
        <v>0</v>
      </c>
      <c r="BL778" s="378" t="s">
        <v>267</v>
      </c>
      <c r="BM778" s="476" t="s">
        <v>1463</v>
      </c>
    </row>
    <row r="779" spans="1:65" s="391" customFormat="1">
      <c r="A779" s="387"/>
      <c r="B779" s="388"/>
      <c r="C779" s="387"/>
      <c r="D779" s="478" t="s">
        <v>174</v>
      </c>
      <c r="E779" s="387"/>
      <c r="F779" s="479" t="s">
        <v>1464</v>
      </c>
      <c r="G779" s="387"/>
      <c r="H779" s="387"/>
      <c r="I779" s="480"/>
      <c r="J779" s="387"/>
      <c r="K779" s="387"/>
      <c r="L779" s="388"/>
      <c r="M779" s="481"/>
      <c r="O779" s="387"/>
      <c r="P779" s="387"/>
      <c r="Q779" s="387"/>
      <c r="R779" s="387"/>
      <c r="S779" s="387"/>
      <c r="T779" s="482"/>
      <c r="U779" s="387"/>
      <c r="V779" s="387"/>
      <c r="W779" s="387"/>
      <c r="X779" s="387"/>
      <c r="Y779" s="387"/>
      <c r="Z779" s="387"/>
      <c r="AA779" s="387"/>
      <c r="AB779" s="387"/>
      <c r="AC779" s="387"/>
      <c r="AD779" s="387"/>
      <c r="AE779" s="387"/>
      <c r="AT779" s="378" t="s">
        <v>174</v>
      </c>
      <c r="AU779" s="378" t="s">
        <v>90</v>
      </c>
    </row>
    <row r="780" spans="1:65" s="483" customFormat="1">
      <c r="B780" s="484"/>
      <c r="D780" s="485" t="s">
        <v>176</v>
      </c>
      <c r="E780" s="486" t="s">
        <v>79</v>
      </c>
      <c r="F780" s="487" t="s">
        <v>1465</v>
      </c>
      <c r="H780" s="488">
        <v>13</v>
      </c>
      <c r="I780" s="489"/>
      <c r="L780" s="484"/>
      <c r="M780" s="490"/>
      <c r="T780" s="491"/>
      <c r="AT780" s="486" t="s">
        <v>176</v>
      </c>
      <c r="AU780" s="486" t="s">
        <v>90</v>
      </c>
      <c r="AV780" s="483" t="s">
        <v>90</v>
      </c>
      <c r="AW780" s="483" t="s">
        <v>39</v>
      </c>
      <c r="AX780" s="483" t="s">
        <v>81</v>
      </c>
      <c r="AY780" s="486" t="s">
        <v>165</v>
      </c>
    </row>
    <row r="781" spans="1:65" s="483" customFormat="1">
      <c r="B781" s="484"/>
      <c r="D781" s="485" t="s">
        <v>176</v>
      </c>
      <c r="E781" s="486" t="s">
        <v>79</v>
      </c>
      <c r="F781" s="487" t="s">
        <v>1466</v>
      </c>
      <c r="H781" s="488">
        <v>12.75</v>
      </c>
      <c r="I781" s="489"/>
      <c r="L781" s="484"/>
      <c r="M781" s="490"/>
      <c r="T781" s="491"/>
      <c r="AT781" s="486" t="s">
        <v>176</v>
      </c>
      <c r="AU781" s="486" t="s">
        <v>90</v>
      </c>
      <c r="AV781" s="483" t="s">
        <v>90</v>
      </c>
      <c r="AW781" s="483" t="s">
        <v>39</v>
      </c>
      <c r="AX781" s="483" t="s">
        <v>81</v>
      </c>
      <c r="AY781" s="486" t="s">
        <v>165</v>
      </c>
    </row>
    <row r="782" spans="1:65" s="391" customFormat="1" ht="44.25" customHeight="1">
      <c r="A782" s="387"/>
      <c r="B782" s="388"/>
      <c r="C782" s="465" t="s">
        <v>1493</v>
      </c>
      <c r="D782" s="465" t="s">
        <v>167</v>
      </c>
      <c r="E782" s="466" t="s">
        <v>1468</v>
      </c>
      <c r="F782" s="467" t="s">
        <v>1469</v>
      </c>
      <c r="G782" s="468" t="s">
        <v>678</v>
      </c>
      <c r="H782" s="503"/>
      <c r="I782" s="470"/>
      <c r="J782" s="471">
        <f>ROUND(I782*H782,2)</f>
        <v>0</v>
      </c>
      <c r="K782" s="467" t="s">
        <v>171</v>
      </c>
      <c r="L782" s="388"/>
      <c r="M782" s="472" t="s">
        <v>79</v>
      </c>
      <c r="N782" s="473" t="s">
        <v>51</v>
      </c>
      <c r="O782" s="387"/>
      <c r="P782" s="474">
        <f>O782*H782</f>
        <v>0</v>
      </c>
      <c r="Q782" s="474">
        <v>0</v>
      </c>
      <c r="R782" s="474">
        <f>Q782*H782</f>
        <v>0</v>
      </c>
      <c r="S782" s="474">
        <v>0</v>
      </c>
      <c r="T782" s="475">
        <f>S782*H782</f>
        <v>0</v>
      </c>
      <c r="U782" s="387"/>
      <c r="V782" s="387"/>
      <c r="W782" s="387"/>
      <c r="X782" s="387"/>
      <c r="Y782" s="387"/>
      <c r="Z782" s="387"/>
      <c r="AA782" s="387"/>
      <c r="AB782" s="387"/>
      <c r="AC782" s="387"/>
      <c r="AD782" s="387"/>
      <c r="AE782" s="387"/>
      <c r="AR782" s="476" t="s">
        <v>267</v>
      </c>
      <c r="AT782" s="476" t="s">
        <v>167</v>
      </c>
      <c r="AU782" s="476" t="s">
        <v>90</v>
      </c>
      <c r="AY782" s="378" t="s">
        <v>165</v>
      </c>
      <c r="BE782" s="477">
        <f>IF(N782="základní",J782,0)</f>
        <v>0</v>
      </c>
      <c r="BF782" s="477">
        <f>IF(N782="snížená",J782,0)</f>
        <v>0</v>
      </c>
      <c r="BG782" s="477">
        <f>IF(N782="zákl. přenesená",J782,0)</f>
        <v>0</v>
      </c>
      <c r="BH782" s="477">
        <f>IF(N782="sníž. přenesená",J782,0)</f>
        <v>0</v>
      </c>
      <c r="BI782" s="477">
        <f>IF(N782="nulová",J782,0)</f>
        <v>0</v>
      </c>
      <c r="BJ782" s="378" t="s">
        <v>88</v>
      </c>
      <c r="BK782" s="477">
        <f>ROUND(I782*H782,2)</f>
        <v>0</v>
      </c>
      <c r="BL782" s="378" t="s">
        <v>267</v>
      </c>
      <c r="BM782" s="476" t="s">
        <v>1470</v>
      </c>
    </row>
    <row r="783" spans="1:65" s="391" customFormat="1">
      <c r="A783" s="387"/>
      <c r="B783" s="388"/>
      <c r="C783" s="387"/>
      <c r="D783" s="478" t="s">
        <v>174</v>
      </c>
      <c r="E783" s="387"/>
      <c r="F783" s="479" t="s">
        <v>1471</v>
      </c>
      <c r="G783" s="387"/>
      <c r="H783" s="387"/>
      <c r="I783" s="480"/>
      <c r="J783" s="387"/>
      <c r="K783" s="387"/>
      <c r="L783" s="388"/>
      <c r="M783" s="481"/>
      <c r="O783" s="387"/>
      <c r="P783" s="387"/>
      <c r="Q783" s="387"/>
      <c r="R783" s="387"/>
      <c r="S783" s="387"/>
      <c r="T783" s="482"/>
      <c r="U783" s="387"/>
      <c r="V783" s="387"/>
      <c r="W783" s="387"/>
      <c r="X783" s="387"/>
      <c r="Y783" s="387"/>
      <c r="Z783" s="387"/>
      <c r="AA783" s="387"/>
      <c r="AB783" s="387"/>
      <c r="AC783" s="387"/>
      <c r="AD783" s="387"/>
      <c r="AE783" s="387"/>
      <c r="AT783" s="378" t="s">
        <v>174</v>
      </c>
      <c r="AU783" s="378" t="s">
        <v>90</v>
      </c>
    </row>
    <row r="784" spans="1:65" s="452" customFormat="1" ht="22.9" customHeight="1">
      <c r="B784" s="453"/>
      <c r="D784" s="454" t="s">
        <v>80</v>
      </c>
      <c r="E784" s="463" t="s">
        <v>1472</v>
      </c>
      <c r="F784" s="463" t="s">
        <v>1473</v>
      </c>
      <c r="I784" s="456"/>
      <c r="J784" s="464">
        <f>BK784</f>
        <v>0</v>
      </c>
      <c r="L784" s="453"/>
      <c r="M784" s="458"/>
      <c r="P784" s="459">
        <f>SUM(P785:P815)</f>
        <v>0</v>
      </c>
      <c r="R784" s="459">
        <f>SUM(R785:R815)</f>
        <v>2.0233302000000002</v>
      </c>
      <c r="T784" s="460">
        <f>SUM(T785:T815)</f>
        <v>0</v>
      </c>
      <c r="AR784" s="454" t="s">
        <v>90</v>
      </c>
      <c r="AT784" s="461" t="s">
        <v>80</v>
      </c>
      <c r="AU784" s="461" t="s">
        <v>88</v>
      </c>
      <c r="AY784" s="454" t="s">
        <v>165</v>
      </c>
      <c r="BK784" s="462">
        <f>SUM(BK785:BK815)</f>
        <v>0</v>
      </c>
    </row>
    <row r="785" spans="1:65" s="391" customFormat="1" ht="24.2" customHeight="1">
      <c r="A785" s="387"/>
      <c r="B785" s="388"/>
      <c r="C785" s="465" t="s">
        <v>1498</v>
      </c>
      <c r="D785" s="465" t="s">
        <v>167</v>
      </c>
      <c r="E785" s="466" t="s">
        <v>1475</v>
      </c>
      <c r="F785" s="467" t="s">
        <v>1476</v>
      </c>
      <c r="G785" s="468" t="s">
        <v>213</v>
      </c>
      <c r="H785" s="469">
        <v>71.680000000000007</v>
      </c>
      <c r="I785" s="470"/>
      <c r="J785" s="471">
        <f>ROUND(I785*H785,2)</f>
        <v>0</v>
      </c>
      <c r="K785" s="467" t="s">
        <v>171</v>
      </c>
      <c r="L785" s="388"/>
      <c r="M785" s="472" t="s">
        <v>79</v>
      </c>
      <c r="N785" s="473" t="s">
        <v>51</v>
      </c>
      <c r="O785" s="387"/>
      <c r="P785" s="474">
        <f>O785*H785</f>
        <v>0</v>
      </c>
      <c r="Q785" s="474">
        <v>0</v>
      </c>
      <c r="R785" s="474">
        <f>Q785*H785</f>
        <v>0</v>
      </c>
      <c r="S785" s="474">
        <v>0</v>
      </c>
      <c r="T785" s="475">
        <f>S785*H785</f>
        <v>0</v>
      </c>
      <c r="U785" s="387"/>
      <c r="V785" s="387"/>
      <c r="W785" s="387"/>
      <c r="X785" s="387"/>
      <c r="Y785" s="387"/>
      <c r="Z785" s="387"/>
      <c r="AA785" s="387"/>
      <c r="AB785" s="387"/>
      <c r="AC785" s="387"/>
      <c r="AD785" s="387"/>
      <c r="AE785" s="387"/>
      <c r="AR785" s="476" t="s">
        <v>267</v>
      </c>
      <c r="AT785" s="476" t="s">
        <v>167</v>
      </c>
      <c r="AU785" s="476" t="s">
        <v>90</v>
      </c>
      <c r="AY785" s="378" t="s">
        <v>165</v>
      </c>
      <c r="BE785" s="477">
        <f>IF(N785="základní",J785,0)</f>
        <v>0</v>
      </c>
      <c r="BF785" s="477">
        <f>IF(N785="snížená",J785,0)</f>
        <v>0</v>
      </c>
      <c r="BG785" s="477">
        <f>IF(N785="zákl. přenesená",J785,0)</f>
        <v>0</v>
      </c>
      <c r="BH785" s="477">
        <f>IF(N785="sníž. přenesená",J785,0)</f>
        <v>0</v>
      </c>
      <c r="BI785" s="477">
        <f>IF(N785="nulová",J785,0)</f>
        <v>0</v>
      </c>
      <c r="BJ785" s="378" t="s">
        <v>88</v>
      </c>
      <c r="BK785" s="477">
        <f>ROUND(I785*H785,2)</f>
        <v>0</v>
      </c>
      <c r="BL785" s="378" t="s">
        <v>267</v>
      </c>
      <c r="BM785" s="476" t="s">
        <v>1477</v>
      </c>
    </row>
    <row r="786" spans="1:65" s="391" customFormat="1">
      <c r="A786" s="387"/>
      <c r="B786" s="388"/>
      <c r="C786" s="387"/>
      <c r="D786" s="478" t="s">
        <v>174</v>
      </c>
      <c r="E786" s="387"/>
      <c r="F786" s="479" t="s">
        <v>1478</v>
      </c>
      <c r="G786" s="387"/>
      <c r="H786" s="387"/>
      <c r="I786" s="480"/>
      <c r="J786" s="387"/>
      <c r="K786" s="387"/>
      <c r="L786" s="388"/>
      <c r="M786" s="481"/>
      <c r="O786" s="387"/>
      <c r="P786" s="387"/>
      <c r="Q786" s="387"/>
      <c r="R786" s="387"/>
      <c r="S786" s="387"/>
      <c r="T786" s="482"/>
      <c r="U786" s="387"/>
      <c r="V786" s="387"/>
      <c r="W786" s="387"/>
      <c r="X786" s="387"/>
      <c r="Y786" s="387"/>
      <c r="Z786" s="387"/>
      <c r="AA786" s="387"/>
      <c r="AB786" s="387"/>
      <c r="AC786" s="387"/>
      <c r="AD786" s="387"/>
      <c r="AE786" s="387"/>
      <c r="AT786" s="378" t="s">
        <v>174</v>
      </c>
      <c r="AU786" s="378" t="s">
        <v>90</v>
      </c>
    </row>
    <row r="787" spans="1:65" s="483" customFormat="1">
      <c r="B787" s="484"/>
      <c r="D787" s="485" t="s">
        <v>176</v>
      </c>
      <c r="E787" s="486" t="s">
        <v>79</v>
      </c>
      <c r="F787" s="487" t="s">
        <v>1479</v>
      </c>
      <c r="H787" s="488">
        <v>71.680000000000007</v>
      </c>
      <c r="I787" s="489"/>
      <c r="L787" s="484"/>
      <c r="M787" s="490"/>
      <c r="T787" s="491"/>
      <c r="AT787" s="486" t="s">
        <v>176</v>
      </c>
      <c r="AU787" s="486" t="s">
        <v>90</v>
      </c>
      <c r="AV787" s="483" t="s">
        <v>90</v>
      </c>
      <c r="AW787" s="483" t="s">
        <v>39</v>
      </c>
      <c r="AX787" s="483" t="s">
        <v>81</v>
      </c>
      <c r="AY787" s="486" t="s">
        <v>165</v>
      </c>
    </row>
    <row r="788" spans="1:65" s="391" customFormat="1" ht="24.2" customHeight="1">
      <c r="A788" s="387"/>
      <c r="B788" s="388"/>
      <c r="C788" s="465" t="s">
        <v>1503</v>
      </c>
      <c r="D788" s="465" t="s">
        <v>167</v>
      </c>
      <c r="E788" s="466" t="s">
        <v>1481</v>
      </c>
      <c r="F788" s="467" t="s">
        <v>1482</v>
      </c>
      <c r="G788" s="468" t="s">
        <v>213</v>
      </c>
      <c r="H788" s="469">
        <v>71.680000000000007</v>
      </c>
      <c r="I788" s="470"/>
      <c r="J788" s="471">
        <f>ROUND(I788*H788,2)</f>
        <v>0</v>
      </c>
      <c r="K788" s="467" t="s">
        <v>171</v>
      </c>
      <c r="L788" s="388"/>
      <c r="M788" s="472" t="s">
        <v>79</v>
      </c>
      <c r="N788" s="473" t="s">
        <v>51</v>
      </c>
      <c r="O788" s="387"/>
      <c r="P788" s="474">
        <f>O788*H788</f>
        <v>0</v>
      </c>
      <c r="Q788" s="474">
        <v>2.9999999999999997E-4</v>
      </c>
      <c r="R788" s="474">
        <f>Q788*H788</f>
        <v>2.1503999999999999E-2</v>
      </c>
      <c r="S788" s="474">
        <v>0</v>
      </c>
      <c r="T788" s="475">
        <f>S788*H788</f>
        <v>0</v>
      </c>
      <c r="U788" s="387"/>
      <c r="V788" s="387"/>
      <c r="W788" s="387"/>
      <c r="X788" s="387"/>
      <c r="Y788" s="387"/>
      <c r="Z788" s="387"/>
      <c r="AA788" s="387"/>
      <c r="AB788" s="387"/>
      <c r="AC788" s="387"/>
      <c r="AD788" s="387"/>
      <c r="AE788" s="387"/>
      <c r="AR788" s="476" t="s">
        <v>267</v>
      </c>
      <c r="AT788" s="476" t="s">
        <v>167</v>
      </c>
      <c r="AU788" s="476" t="s">
        <v>90</v>
      </c>
      <c r="AY788" s="378" t="s">
        <v>165</v>
      </c>
      <c r="BE788" s="477">
        <f>IF(N788="základní",J788,0)</f>
        <v>0</v>
      </c>
      <c r="BF788" s="477">
        <f>IF(N788="snížená",J788,0)</f>
        <v>0</v>
      </c>
      <c r="BG788" s="477">
        <f>IF(N788="zákl. přenesená",J788,0)</f>
        <v>0</v>
      </c>
      <c r="BH788" s="477">
        <f>IF(N788="sníž. přenesená",J788,0)</f>
        <v>0</v>
      </c>
      <c r="BI788" s="477">
        <f>IF(N788="nulová",J788,0)</f>
        <v>0</v>
      </c>
      <c r="BJ788" s="378" t="s">
        <v>88</v>
      </c>
      <c r="BK788" s="477">
        <f>ROUND(I788*H788,2)</f>
        <v>0</v>
      </c>
      <c r="BL788" s="378" t="s">
        <v>267</v>
      </c>
      <c r="BM788" s="476" t="s">
        <v>1483</v>
      </c>
    </row>
    <row r="789" spans="1:65" s="391" customFormat="1">
      <c r="A789" s="387"/>
      <c r="B789" s="388"/>
      <c r="C789" s="387"/>
      <c r="D789" s="478" t="s">
        <v>174</v>
      </c>
      <c r="E789" s="387"/>
      <c r="F789" s="479" t="s">
        <v>1484</v>
      </c>
      <c r="G789" s="387"/>
      <c r="H789" s="387"/>
      <c r="I789" s="480"/>
      <c r="J789" s="387"/>
      <c r="K789" s="387"/>
      <c r="L789" s="388"/>
      <c r="M789" s="481"/>
      <c r="O789" s="387"/>
      <c r="P789" s="387"/>
      <c r="Q789" s="387"/>
      <c r="R789" s="387"/>
      <c r="S789" s="387"/>
      <c r="T789" s="482"/>
      <c r="U789" s="387"/>
      <c r="V789" s="387"/>
      <c r="W789" s="387"/>
      <c r="X789" s="387"/>
      <c r="Y789" s="387"/>
      <c r="Z789" s="387"/>
      <c r="AA789" s="387"/>
      <c r="AB789" s="387"/>
      <c r="AC789" s="387"/>
      <c r="AD789" s="387"/>
      <c r="AE789" s="387"/>
      <c r="AT789" s="378" t="s">
        <v>174</v>
      </c>
      <c r="AU789" s="378" t="s">
        <v>90</v>
      </c>
    </row>
    <row r="790" spans="1:65" s="483" customFormat="1">
      <c r="B790" s="484"/>
      <c r="D790" s="485" t="s">
        <v>176</v>
      </c>
      <c r="E790" s="486" t="s">
        <v>79</v>
      </c>
      <c r="F790" s="487" t="s">
        <v>1479</v>
      </c>
      <c r="H790" s="488">
        <v>71.680000000000007</v>
      </c>
      <c r="I790" s="489"/>
      <c r="L790" s="484"/>
      <c r="M790" s="490"/>
      <c r="T790" s="491"/>
      <c r="AT790" s="486" t="s">
        <v>176</v>
      </c>
      <c r="AU790" s="486" t="s">
        <v>90</v>
      </c>
      <c r="AV790" s="483" t="s">
        <v>90</v>
      </c>
      <c r="AW790" s="483" t="s">
        <v>39</v>
      </c>
      <c r="AX790" s="483" t="s">
        <v>81</v>
      </c>
      <c r="AY790" s="486" t="s">
        <v>165</v>
      </c>
    </row>
    <row r="791" spans="1:65" s="391" customFormat="1" ht="37.9" customHeight="1">
      <c r="A791" s="387"/>
      <c r="B791" s="388"/>
      <c r="C791" s="465" t="s">
        <v>1511</v>
      </c>
      <c r="D791" s="465" t="s">
        <v>167</v>
      </c>
      <c r="E791" s="466" t="s">
        <v>1486</v>
      </c>
      <c r="F791" s="467" t="s">
        <v>1487</v>
      </c>
      <c r="G791" s="468" t="s">
        <v>213</v>
      </c>
      <c r="H791" s="469">
        <v>71.680000000000007</v>
      </c>
      <c r="I791" s="470"/>
      <c r="J791" s="471">
        <f>ROUND(I791*H791,2)</f>
        <v>0</v>
      </c>
      <c r="K791" s="467" t="s">
        <v>171</v>
      </c>
      <c r="L791" s="388"/>
      <c r="M791" s="472" t="s">
        <v>79</v>
      </c>
      <c r="N791" s="473" t="s">
        <v>51</v>
      </c>
      <c r="O791" s="387"/>
      <c r="P791" s="474">
        <f>O791*H791</f>
        <v>0</v>
      </c>
      <c r="Q791" s="474">
        <v>6.0499999999999998E-3</v>
      </c>
      <c r="R791" s="474">
        <f>Q791*H791</f>
        <v>0.43366400000000005</v>
      </c>
      <c r="S791" s="474">
        <v>0</v>
      </c>
      <c r="T791" s="475">
        <f>S791*H791</f>
        <v>0</v>
      </c>
      <c r="U791" s="387"/>
      <c r="V791" s="387"/>
      <c r="W791" s="387"/>
      <c r="X791" s="387"/>
      <c r="Y791" s="387"/>
      <c r="Z791" s="387"/>
      <c r="AA791" s="387"/>
      <c r="AB791" s="387"/>
      <c r="AC791" s="387"/>
      <c r="AD791" s="387"/>
      <c r="AE791" s="387"/>
      <c r="AR791" s="476" t="s">
        <v>267</v>
      </c>
      <c r="AT791" s="476" t="s">
        <v>167</v>
      </c>
      <c r="AU791" s="476" t="s">
        <v>90</v>
      </c>
      <c r="AY791" s="378" t="s">
        <v>165</v>
      </c>
      <c r="BE791" s="477">
        <f>IF(N791="základní",J791,0)</f>
        <v>0</v>
      </c>
      <c r="BF791" s="477">
        <f>IF(N791="snížená",J791,0)</f>
        <v>0</v>
      </c>
      <c r="BG791" s="477">
        <f>IF(N791="zákl. přenesená",J791,0)</f>
        <v>0</v>
      </c>
      <c r="BH791" s="477">
        <f>IF(N791="sníž. přenesená",J791,0)</f>
        <v>0</v>
      </c>
      <c r="BI791" s="477">
        <f>IF(N791="nulová",J791,0)</f>
        <v>0</v>
      </c>
      <c r="BJ791" s="378" t="s">
        <v>88</v>
      </c>
      <c r="BK791" s="477">
        <f>ROUND(I791*H791,2)</f>
        <v>0</v>
      </c>
      <c r="BL791" s="378" t="s">
        <v>267</v>
      </c>
      <c r="BM791" s="476" t="s">
        <v>1488</v>
      </c>
    </row>
    <row r="792" spans="1:65" s="391" customFormat="1">
      <c r="A792" s="387"/>
      <c r="B792" s="388"/>
      <c r="C792" s="387"/>
      <c r="D792" s="478" t="s">
        <v>174</v>
      </c>
      <c r="E792" s="387"/>
      <c r="F792" s="479" t="s">
        <v>1489</v>
      </c>
      <c r="G792" s="387"/>
      <c r="H792" s="387"/>
      <c r="I792" s="480"/>
      <c r="J792" s="387"/>
      <c r="K792" s="387"/>
      <c r="L792" s="388"/>
      <c r="M792" s="481"/>
      <c r="O792" s="387"/>
      <c r="P792" s="387"/>
      <c r="Q792" s="387"/>
      <c r="R792" s="387"/>
      <c r="S792" s="387"/>
      <c r="T792" s="482"/>
      <c r="U792" s="387"/>
      <c r="V792" s="387"/>
      <c r="W792" s="387"/>
      <c r="X792" s="387"/>
      <c r="Y792" s="387"/>
      <c r="Z792" s="387"/>
      <c r="AA792" s="387"/>
      <c r="AB792" s="387"/>
      <c r="AC792" s="387"/>
      <c r="AD792" s="387"/>
      <c r="AE792" s="387"/>
      <c r="AT792" s="378" t="s">
        <v>174</v>
      </c>
      <c r="AU792" s="378" t="s">
        <v>90</v>
      </c>
    </row>
    <row r="793" spans="1:65" s="483" customFormat="1" ht="22.5">
      <c r="B793" s="484"/>
      <c r="D793" s="485" t="s">
        <v>176</v>
      </c>
      <c r="E793" s="486" t="s">
        <v>79</v>
      </c>
      <c r="F793" s="487" t="s">
        <v>1490</v>
      </c>
      <c r="H793" s="488">
        <v>32.93</v>
      </c>
      <c r="I793" s="489"/>
      <c r="L793" s="484"/>
      <c r="M793" s="490"/>
      <c r="T793" s="491"/>
      <c r="AT793" s="486" t="s">
        <v>176</v>
      </c>
      <c r="AU793" s="486" t="s">
        <v>90</v>
      </c>
      <c r="AV793" s="483" t="s">
        <v>90</v>
      </c>
      <c r="AW793" s="483" t="s">
        <v>39</v>
      </c>
      <c r="AX793" s="483" t="s">
        <v>81</v>
      </c>
      <c r="AY793" s="486" t="s">
        <v>165</v>
      </c>
    </row>
    <row r="794" spans="1:65" s="483" customFormat="1" ht="22.5">
      <c r="B794" s="484"/>
      <c r="D794" s="485" t="s">
        <v>176</v>
      </c>
      <c r="E794" s="486" t="s">
        <v>79</v>
      </c>
      <c r="F794" s="487" t="s">
        <v>1491</v>
      </c>
      <c r="H794" s="488">
        <v>35.450000000000003</v>
      </c>
      <c r="I794" s="489"/>
      <c r="L794" s="484"/>
      <c r="M794" s="490"/>
      <c r="T794" s="491"/>
      <c r="AT794" s="486" t="s">
        <v>176</v>
      </c>
      <c r="AU794" s="486" t="s">
        <v>90</v>
      </c>
      <c r="AV794" s="483" t="s">
        <v>90</v>
      </c>
      <c r="AW794" s="483" t="s">
        <v>39</v>
      </c>
      <c r="AX794" s="483" t="s">
        <v>81</v>
      </c>
      <c r="AY794" s="486" t="s">
        <v>165</v>
      </c>
    </row>
    <row r="795" spans="1:65" s="483" customFormat="1">
      <c r="B795" s="484"/>
      <c r="D795" s="485" t="s">
        <v>176</v>
      </c>
      <c r="E795" s="486" t="s">
        <v>79</v>
      </c>
      <c r="F795" s="487" t="s">
        <v>1492</v>
      </c>
      <c r="H795" s="488">
        <v>3.3</v>
      </c>
      <c r="I795" s="489"/>
      <c r="L795" s="484"/>
      <c r="M795" s="490"/>
      <c r="T795" s="491"/>
      <c r="AT795" s="486" t="s">
        <v>176</v>
      </c>
      <c r="AU795" s="486" t="s">
        <v>90</v>
      </c>
      <c r="AV795" s="483" t="s">
        <v>90</v>
      </c>
      <c r="AW795" s="483" t="s">
        <v>39</v>
      </c>
      <c r="AX795" s="483" t="s">
        <v>81</v>
      </c>
      <c r="AY795" s="486" t="s">
        <v>165</v>
      </c>
    </row>
    <row r="796" spans="1:65" s="391" customFormat="1" ht="33" customHeight="1">
      <c r="A796" s="387"/>
      <c r="B796" s="388"/>
      <c r="C796" s="492" t="s">
        <v>1519</v>
      </c>
      <c r="D796" s="492" t="s">
        <v>319</v>
      </c>
      <c r="E796" s="493" t="s">
        <v>1494</v>
      </c>
      <c r="F796" s="494" t="s">
        <v>1495</v>
      </c>
      <c r="G796" s="495" t="s">
        <v>213</v>
      </c>
      <c r="H796" s="496">
        <v>78.847999999999999</v>
      </c>
      <c r="I796" s="497"/>
      <c r="J796" s="498">
        <f>ROUND(I796*H796,2)</f>
        <v>0</v>
      </c>
      <c r="K796" s="494" t="s">
        <v>171</v>
      </c>
      <c r="L796" s="499"/>
      <c r="M796" s="500" t="s">
        <v>79</v>
      </c>
      <c r="N796" s="501" t="s">
        <v>51</v>
      </c>
      <c r="O796" s="387"/>
      <c r="P796" s="474">
        <f>O796*H796</f>
        <v>0</v>
      </c>
      <c r="Q796" s="474">
        <v>1.9199999999999998E-2</v>
      </c>
      <c r="R796" s="474">
        <f>Q796*H796</f>
        <v>1.5138815999999999</v>
      </c>
      <c r="S796" s="474">
        <v>0</v>
      </c>
      <c r="T796" s="475">
        <f>S796*H796</f>
        <v>0</v>
      </c>
      <c r="U796" s="387"/>
      <c r="V796" s="387"/>
      <c r="W796" s="387"/>
      <c r="X796" s="387"/>
      <c r="Y796" s="387"/>
      <c r="Z796" s="387"/>
      <c r="AA796" s="387"/>
      <c r="AB796" s="387"/>
      <c r="AC796" s="387"/>
      <c r="AD796" s="387"/>
      <c r="AE796" s="387"/>
      <c r="AR796" s="476" t="s">
        <v>372</v>
      </c>
      <c r="AT796" s="476" t="s">
        <v>319</v>
      </c>
      <c r="AU796" s="476" t="s">
        <v>90</v>
      </c>
      <c r="AY796" s="378" t="s">
        <v>165</v>
      </c>
      <c r="BE796" s="477">
        <f>IF(N796="základní",J796,0)</f>
        <v>0</v>
      </c>
      <c r="BF796" s="477">
        <f>IF(N796="snížená",J796,0)</f>
        <v>0</v>
      </c>
      <c r="BG796" s="477">
        <f>IF(N796="zákl. přenesená",J796,0)</f>
        <v>0</v>
      </c>
      <c r="BH796" s="477">
        <f>IF(N796="sníž. přenesená",J796,0)</f>
        <v>0</v>
      </c>
      <c r="BI796" s="477">
        <f>IF(N796="nulová",J796,0)</f>
        <v>0</v>
      </c>
      <c r="BJ796" s="378" t="s">
        <v>88</v>
      </c>
      <c r="BK796" s="477">
        <f>ROUND(I796*H796,2)</f>
        <v>0</v>
      </c>
      <c r="BL796" s="378" t="s">
        <v>267</v>
      </c>
      <c r="BM796" s="476" t="s">
        <v>1496</v>
      </c>
    </row>
    <row r="797" spans="1:65" s="483" customFormat="1">
      <c r="B797" s="484"/>
      <c r="D797" s="485" t="s">
        <v>176</v>
      </c>
      <c r="F797" s="487" t="s">
        <v>1497</v>
      </c>
      <c r="H797" s="488">
        <v>78.847999999999999</v>
      </c>
      <c r="I797" s="489"/>
      <c r="L797" s="484"/>
      <c r="M797" s="490"/>
      <c r="T797" s="491"/>
      <c r="AT797" s="486" t="s">
        <v>176</v>
      </c>
      <c r="AU797" s="486" t="s">
        <v>90</v>
      </c>
      <c r="AV797" s="483" t="s">
        <v>90</v>
      </c>
      <c r="AW797" s="483" t="s">
        <v>4</v>
      </c>
      <c r="AX797" s="483" t="s">
        <v>88</v>
      </c>
      <c r="AY797" s="486" t="s">
        <v>165</v>
      </c>
    </row>
    <row r="798" spans="1:65" s="391" customFormat="1" ht="33" customHeight="1">
      <c r="A798" s="387"/>
      <c r="B798" s="388"/>
      <c r="C798" s="465" t="s">
        <v>1524</v>
      </c>
      <c r="D798" s="465" t="s">
        <v>167</v>
      </c>
      <c r="E798" s="466" t="s">
        <v>1499</v>
      </c>
      <c r="F798" s="467" t="s">
        <v>1500</v>
      </c>
      <c r="G798" s="468" t="s">
        <v>213</v>
      </c>
      <c r="H798" s="469">
        <v>71.680000000000007</v>
      </c>
      <c r="I798" s="470"/>
      <c r="J798" s="471">
        <f>ROUND(I798*H798,2)</f>
        <v>0</v>
      </c>
      <c r="K798" s="467" t="s">
        <v>171</v>
      </c>
      <c r="L798" s="388"/>
      <c r="M798" s="472" t="s">
        <v>79</v>
      </c>
      <c r="N798" s="473" t="s">
        <v>51</v>
      </c>
      <c r="O798" s="387"/>
      <c r="P798" s="474">
        <f>O798*H798</f>
        <v>0</v>
      </c>
      <c r="Q798" s="474">
        <v>0</v>
      </c>
      <c r="R798" s="474">
        <f>Q798*H798</f>
        <v>0</v>
      </c>
      <c r="S798" s="474">
        <v>0</v>
      </c>
      <c r="T798" s="475">
        <f>S798*H798</f>
        <v>0</v>
      </c>
      <c r="U798" s="387"/>
      <c r="V798" s="387"/>
      <c r="W798" s="387"/>
      <c r="X798" s="387"/>
      <c r="Y798" s="387"/>
      <c r="Z798" s="387"/>
      <c r="AA798" s="387"/>
      <c r="AB798" s="387"/>
      <c r="AC798" s="387"/>
      <c r="AD798" s="387"/>
      <c r="AE798" s="387"/>
      <c r="AR798" s="476" t="s">
        <v>267</v>
      </c>
      <c r="AT798" s="476" t="s">
        <v>167</v>
      </c>
      <c r="AU798" s="476" t="s">
        <v>90</v>
      </c>
      <c r="AY798" s="378" t="s">
        <v>165</v>
      </c>
      <c r="BE798" s="477">
        <f>IF(N798="základní",J798,0)</f>
        <v>0</v>
      </c>
      <c r="BF798" s="477">
        <f>IF(N798="snížená",J798,0)</f>
        <v>0</v>
      </c>
      <c r="BG798" s="477">
        <f>IF(N798="zákl. přenesená",J798,0)</f>
        <v>0</v>
      </c>
      <c r="BH798" s="477">
        <f>IF(N798="sníž. přenesená",J798,0)</f>
        <v>0</v>
      </c>
      <c r="BI798" s="477">
        <f>IF(N798="nulová",J798,0)</f>
        <v>0</v>
      </c>
      <c r="BJ798" s="378" t="s">
        <v>88</v>
      </c>
      <c r="BK798" s="477">
        <f>ROUND(I798*H798,2)</f>
        <v>0</v>
      </c>
      <c r="BL798" s="378" t="s">
        <v>267</v>
      </c>
      <c r="BM798" s="476" t="s">
        <v>1501</v>
      </c>
    </row>
    <row r="799" spans="1:65" s="391" customFormat="1">
      <c r="A799" s="387"/>
      <c r="B799" s="388"/>
      <c r="C799" s="387"/>
      <c r="D799" s="478" t="s">
        <v>174</v>
      </c>
      <c r="E799" s="387"/>
      <c r="F799" s="479" t="s">
        <v>1502</v>
      </c>
      <c r="G799" s="387"/>
      <c r="H799" s="387"/>
      <c r="I799" s="480"/>
      <c r="J799" s="387"/>
      <c r="K799" s="387"/>
      <c r="L799" s="388"/>
      <c r="M799" s="481"/>
      <c r="O799" s="387"/>
      <c r="P799" s="387"/>
      <c r="Q799" s="387"/>
      <c r="R799" s="387"/>
      <c r="S799" s="387"/>
      <c r="T799" s="482"/>
      <c r="U799" s="387"/>
      <c r="V799" s="387"/>
      <c r="W799" s="387"/>
      <c r="X799" s="387"/>
      <c r="Y799" s="387"/>
      <c r="Z799" s="387"/>
      <c r="AA799" s="387"/>
      <c r="AB799" s="387"/>
      <c r="AC799" s="387"/>
      <c r="AD799" s="387"/>
      <c r="AE799" s="387"/>
      <c r="AT799" s="378" t="s">
        <v>174</v>
      </c>
      <c r="AU799" s="378" t="s">
        <v>90</v>
      </c>
    </row>
    <row r="800" spans="1:65" s="483" customFormat="1">
      <c r="B800" s="484"/>
      <c r="D800" s="485" t="s">
        <v>176</v>
      </c>
      <c r="E800" s="486" t="s">
        <v>79</v>
      </c>
      <c r="F800" s="487" t="s">
        <v>1479</v>
      </c>
      <c r="H800" s="488">
        <v>71.680000000000007</v>
      </c>
      <c r="I800" s="489"/>
      <c r="L800" s="484"/>
      <c r="M800" s="490"/>
      <c r="T800" s="491"/>
      <c r="AT800" s="486" t="s">
        <v>176</v>
      </c>
      <c r="AU800" s="486" t="s">
        <v>90</v>
      </c>
      <c r="AV800" s="483" t="s">
        <v>90</v>
      </c>
      <c r="AW800" s="483" t="s">
        <v>39</v>
      </c>
      <c r="AX800" s="483" t="s">
        <v>81</v>
      </c>
      <c r="AY800" s="486" t="s">
        <v>165</v>
      </c>
    </row>
    <row r="801" spans="1:65" s="391" customFormat="1" ht="24.2" customHeight="1">
      <c r="A801" s="387"/>
      <c r="B801" s="388"/>
      <c r="C801" s="465" t="s">
        <v>1531</v>
      </c>
      <c r="D801" s="465" t="s">
        <v>167</v>
      </c>
      <c r="E801" s="466" t="s">
        <v>1504</v>
      </c>
      <c r="F801" s="467" t="s">
        <v>1505</v>
      </c>
      <c r="G801" s="468" t="s">
        <v>340</v>
      </c>
      <c r="H801" s="469">
        <v>62.1</v>
      </c>
      <c r="I801" s="470"/>
      <c r="J801" s="471">
        <f>ROUND(I801*H801,2)</f>
        <v>0</v>
      </c>
      <c r="K801" s="467" t="s">
        <v>171</v>
      </c>
      <c r="L801" s="388"/>
      <c r="M801" s="472" t="s">
        <v>79</v>
      </c>
      <c r="N801" s="473" t="s">
        <v>51</v>
      </c>
      <c r="O801" s="387"/>
      <c r="P801" s="474">
        <f>O801*H801</f>
        <v>0</v>
      </c>
      <c r="Q801" s="474">
        <v>5.5000000000000003E-4</v>
      </c>
      <c r="R801" s="474">
        <f>Q801*H801</f>
        <v>3.4155000000000005E-2</v>
      </c>
      <c r="S801" s="474">
        <v>0</v>
      </c>
      <c r="T801" s="475">
        <f>S801*H801</f>
        <v>0</v>
      </c>
      <c r="U801" s="387"/>
      <c r="V801" s="387"/>
      <c r="W801" s="387"/>
      <c r="X801" s="387"/>
      <c r="Y801" s="387"/>
      <c r="Z801" s="387"/>
      <c r="AA801" s="387"/>
      <c r="AB801" s="387"/>
      <c r="AC801" s="387"/>
      <c r="AD801" s="387"/>
      <c r="AE801" s="387"/>
      <c r="AR801" s="476" t="s">
        <v>267</v>
      </c>
      <c r="AT801" s="476" t="s">
        <v>167</v>
      </c>
      <c r="AU801" s="476" t="s">
        <v>90</v>
      </c>
      <c r="AY801" s="378" t="s">
        <v>165</v>
      </c>
      <c r="BE801" s="477">
        <f>IF(N801="základní",J801,0)</f>
        <v>0</v>
      </c>
      <c r="BF801" s="477">
        <f>IF(N801="snížená",J801,0)</f>
        <v>0</v>
      </c>
      <c r="BG801" s="477">
        <f>IF(N801="zákl. přenesená",J801,0)</f>
        <v>0</v>
      </c>
      <c r="BH801" s="477">
        <f>IF(N801="sníž. přenesená",J801,0)</f>
        <v>0</v>
      </c>
      <c r="BI801" s="477">
        <f>IF(N801="nulová",J801,0)</f>
        <v>0</v>
      </c>
      <c r="BJ801" s="378" t="s">
        <v>88</v>
      </c>
      <c r="BK801" s="477">
        <f>ROUND(I801*H801,2)</f>
        <v>0</v>
      </c>
      <c r="BL801" s="378" t="s">
        <v>267</v>
      </c>
      <c r="BM801" s="476" t="s">
        <v>1506</v>
      </c>
    </row>
    <row r="802" spans="1:65" s="391" customFormat="1">
      <c r="A802" s="387"/>
      <c r="B802" s="388"/>
      <c r="C802" s="387"/>
      <c r="D802" s="478" t="s">
        <v>174</v>
      </c>
      <c r="E802" s="387"/>
      <c r="F802" s="479" t="s">
        <v>1507</v>
      </c>
      <c r="G802" s="387"/>
      <c r="H802" s="387"/>
      <c r="I802" s="480"/>
      <c r="J802" s="387"/>
      <c r="K802" s="387"/>
      <c r="L802" s="388"/>
      <c r="M802" s="481"/>
      <c r="O802" s="387"/>
      <c r="P802" s="387"/>
      <c r="Q802" s="387"/>
      <c r="R802" s="387"/>
      <c r="S802" s="387"/>
      <c r="T802" s="482"/>
      <c r="U802" s="387"/>
      <c r="V802" s="387"/>
      <c r="W802" s="387"/>
      <c r="X802" s="387"/>
      <c r="Y802" s="387"/>
      <c r="Z802" s="387"/>
      <c r="AA802" s="387"/>
      <c r="AB802" s="387"/>
      <c r="AC802" s="387"/>
      <c r="AD802" s="387"/>
      <c r="AE802" s="387"/>
      <c r="AT802" s="378" t="s">
        <v>174</v>
      </c>
      <c r="AU802" s="378" t="s">
        <v>90</v>
      </c>
    </row>
    <row r="803" spans="1:65" s="483" customFormat="1">
      <c r="B803" s="484"/>
      <c r="D803" s="485" t="s">
        <v>176</v>
      </c>
      <c r="E803" s="486" t="s">
        <v>79</v>
      </c>
      <c r="F803" s="487" t="s">
        <v>1508</v>
      </c>
      <c r="H803" s="488">
        <v>33.6</v>
      </c>
      <c r="I803" s="489"/>
      <c r="L803" s="484"/>
      <c r="M803" s="490"/>
      <c r="T803" s="491"/>
      <c r="AT803" s="486" t="s">
        <v>176</v>
      </c>
      <c r="AU803" s="486" t="s">
        <v>90</v>
      </c>
      <c r="AV803" s="483" t="s">
        <v>90</v>
      </c>
      <c r="AW803" s="483" t="s">
        <v>39</v>
      </c>
      <c r="AX803" s="483" t="s">
        <v>81</v>
      </c>
      <c r="AY803" s="486" t="s">
        <v>165</v>
      </c>
    </row>
    <row r="804" spans="1:65" s="483" customFormat="1">
      <c r="B804" s="484"/>
      <c r="D804" s="485" t="s">
        <v>176</v>
      </c>
      <c r="E804" s="486" t="s">
        <v>79</v>
      </c>
      <c r="F804" s="487" t="s">
        <v>1509</v>
      </c>
      <c r="H804" s="488">
        <v>25.2</v>
      </c>
      <c r="I804" s="489"/>
      <c r="L804" s="484"/>
      <c r="M804" s="490"/>
      <c r="T804" s="491"/>
      <c r="AT804" s="486" t="s">
        <v>176</v>
      </c>
      <c r="AU804" s="486" t="s">
        <v>90</v>
      </c>
      <c r="AV804" s="483" t="s">
        <v>90</v>
      </c>
      <c r="AW804" s="483" t="s">
        <v>39</v>
      </c>
      <c r="AX804" s="483" t="s">
        <v>81</v>
      </c>
      <c r="AY804" s="486" t="s">
        <v>165</v>
      </c>
    </row>
    <row r="805" spans="1:65" s="483" customFormat="1">
      <c r="B805" s="484"/>
      <c r="D805" s="485" t="s">
        <v>176</v>
      </c>
      <c r="E805" s="486" t="s">
        <v>79</v>
      </c>
      <c r="F805" s="487" t="s">
        <v>1510</v>
      </c>
      <c r="H805" s="488">
        <v>3.3</v>
      </c>
      <c r="I805" s="489"/>
      <c r="L805" s="484"/>
      <c r="M805" s="490"/>
      <c r="T805" s="491"/>
      <c r="AT805" s="486" t="s">
        <v>176</v>
      </c>
      <c r="AU805" s="486" t="s">
        <v>90</v>
      </c>
      <c r="AV805" s="483" t="s">
        <v>90</v>
      </c>
      <c r="AW805" s="483" t="s">
        <v>39</v>
      </c>
      <c r="AX805" s="483" t="s">
        <v>81</v>
      </c>
      <c r="AY805" s="486" t="s">
        <v>165</v>
      </c>
    </row>
    <row r="806" spans="1:65" s="391" customFormat="1" ht="24.2" customHeight="1">
      <c r="A806" s="387"/>
      <c r="B806" s="388"/>
      <c r="C806" s="465" t="s">
        <v>1537</v>
      </c>
      <c r="D806" s="465" t="s">
        <v>167</v>
      </c>
      <c r="E806" s="466" t="s">
        <v>1512</v>
      </c>
      <c r="F806" s="467" t="s">
        <v>1513</v>
      </c>
      <c r="G806" s="468" t="s">
        <v>340</v>
      </c>
      <c r="H806" s="469">
        <v>33.799999999999997</v>
      </c>
      <c r="I806" s="470"/>
      <c r="J806" s="471">
        <f>ROUND(I806*H806,2)</f>
        <v>0</v>
      </c>
      <c r="K806" s="467" t="s">
        <v>171</v>
      </c>
      <c r="L806" s="388"/>
      <c r="M806" s="472" t="s">
        <v>79</v>
      </c>
      <c r="N806" s="473" t="s">
        <v>51</v>
      </c>
      <c r="O806" s="387"/>
      <c r="P806" s="474">
        <f>O806*H806</f>
        <v>0</v>
      </c>
      <c r="Q806" s="474">
        <v>5.0000000000000001E-4</v>
      </c>
      <c r="R806" s="474">
        <f>Q806*H806</f>
        <v>1.6899999999999998E-2</v>
      </c>
      <c r="S806" s="474">
        <v>0</v>
      </c>
      <c r="T806" s="475">
        <f>S806*H806</f>
        <v>0</v>
      </c>
      <c r="U806" s="387"/>
      <c r="V806" s="387"/>
      <c r="W806" s="387"/>
      <c r="X806" s="387"/>
      <c r="Y806" s="387"/>
      <c r="Z806" s="387"/>
      <c r="AA806" s="387"/>
      <c r="AB806" s="387"/>
      <c r="AC806" s="387"/>
      <c r="AD806" s="387"/>
      <c r="AE806" s="387"/>
      <c r="AR806" s="476" t="s">
        <v>267</v>
      </c>
      <c r="AT806" s="476" t="s">
        <v>167</v>
      </c>
      <c r="AU806" s="476" t="s">
        <v>90</v>
      </c>
      <c r="AY806" s="378" t="s">
        <v>165</v>
      </c>
      <c r="BE806" s="477">
        <f>IF(N806="základní",J806,0)</f>
        <v>0</v>
      </c>
      <c r="BF806" s="477">
        <f>IF(N806="snížená",J806,0)</f>
        <v>0</v>
      </c>
      <c r="BG806" s="477">
        <f>IF(N806="zákl. přenesená",J806,0)</f>
        <v>0</v>
      </c>
      <c r="BH806" s="477">
        <f>IF(N806="sníž. přenesená",J806,0)</f>
        <v>0</v>
      </c>
      <c r="BI806" s="477">
        <f>IF(N806="nulová",J806,0)</f>
        <v>0</v>
      </c>
      <c r="BJ806" s="378" t="s">
        <v>88</v>
      </c>
      <c r="BK806" s="477">
        <f>ROUND(I806*H806,2)</f>
        <v>0</v>
      </c>
      <c r="BL806" s="378" t="s">
        <v>267</v>
      </c>
      <c r="BM806" s="476" t="s">
        <v>1514</v>
      </c>
    </row>
    <row r="807" spans="1:65" s="391" customFormat="1">
      <c r="A807" s="387"/>
      <c r="B807" s="388"/>
      <c r="C807" s="387"/>
      <c r="D807" s="478" t="s">
        <v>174</v>
      </c>
      <c r="E807" s="387"/>
      <c r="F807" s="479" t="s">
        <v>1515</v>
      </c>
      <c r="G807" s="387"/>
      <c r="H807" s="387"/>
      <c r="I807" s="480"/>
      <c r="J807" s="387"/>
      <c r="K807" s="387"/>
      <c r="L807" s="388"/>
      <c r="M807" s="481"/>
      <c r="O807" s="387"/>
      <c r="P807" s="387"/>
      <c r="Q807" s="387"/>
      <c r="R807" s="387"/>
      <c r="S807" s="387"/>
      <c r="T807" s="482"/>
      <c r="U807" s="387"/>
      <c r="V807" s="387"/>
      <c r="W807" s="387"/>
      <c r="X807" s="387"/>
      <c r="Y807" s="387"/>
      <c r="Z807" s="387"/>
      <c r="AA807" s="387"/>
      <c r="AB807" s="387"/>
      <c r="AC807" s="387"/>
      <c r="AD807" s="387"/>
      <c r="AE807" s="387"/>
      <c r="AT807" s="378" t="s">
        <v>174</v>
      </c>
      <c r="AU807" s="378" t="s">
        <v>90</v>
      </c>
    </row>
    <row r="808" spans="1:65" s="483" customFormat="1" ht="22.5">
      <c r="B808" s="484"/>
      <c r="D808" s="485" t="s">
        <v>176</v>
      </c>
      <c r="E808" s="486" t="s">
        <v>79</v>
      </c>
      <c r="F808" s="487" t="s">
        <v>1516</v>
      </c>
      <c r="H808" s="488">
        <v>15.3</v>
      </c>
      <c r="I808" s="489"/>
      <c r="L808" s="484"/>
      <c r="M808" s="490"/>
      <c r="T808" s="491"/>
      <c r="AT808" s="486" t="s">
        <v>176</v>
      </c>
      <c r="AU808" s="486" t="s">
        <v>90</v>
      </c>
      <c r="AV808" s="483" t="s">
        <v>90</v>
      </c>
      <c r="AW808" s="483" t="s">
        <v>39</v>
      </c>
      <c r="AX808" s="483" t="s">
        <v>81</v>
      </c>
      <c r="AY808" s="486" t="s">
        <v>165</v>
      </c>
    </row>
    <row r="809" spans="1:65" s="483" customFormat="1" ht="22.5">
      <c r="B809" s="484"/>
      <c r="D809" s="485" t="s">
        <v>176</v>
      </c>
      <c r="E809" s="486" t="s">
        <v>79</v>
      </c>
      <c r="F809" s="487" t="s">
        <v>1517</v>
      </c>
      <c r="H809" s="488">
        <v>16.5</v>
      </c>
      <c r="I809" s="489"/>
      <c r="L809" s="484"/>
      <c r="M809" s="490"/>
      <c r="T809" s="491"/>
      <c r="AT809" s="486" t="s">
        <v>176</v>
      </c>
      <c r="AU809" s="486" t="s">
        <v>90</v>
      </c>
      <c r="AV809" s="483" t="s">
        <v>90</v>
      </c>
      <c r="AW809" s="483" t="s">
        <v>39</v>
      </c>
      <c r="AX809" s="483" t="s">
        <v>81</v>
      </c>
      <c r="AY809" s="486" t="s">
        <v>165</v>
      </c>
    </row>
    <row r="810" spans="1:65" s="483" customFormat="1">
      <c r="B810" s="484"/>
      <c r="D810" s="485" t="s">
        <v>176</v>
      </c>
      <c r="E810" s="486" t="s">
        <v>79</v>
      </c>
      <c r="F810" s="487" t="s">
        <v>1518</v>
      </c>
      <c r="H810" s="488">
        <v>2</v>
      </c>
      <c r="I810" s="489"/>
      <c r="L810" s="484"/>
      <c r="M810" s="490"/>
      <c r="T810" s="491"/>
      <c r="AT810" s="486" t="s">
        <v>176</v>
      </c>
      <c r="AU810" s="486" t="s">
        <v>90</v>
      </c>
      <c r="AV810" s="483" t="s">
        <v>90</v>
      </c>
      <c r="AW810" s="483" t="s">
        <v>39</v>
      </c>
      <c r="AX810" s="483" t="s">
        <v>81</v>
      </c>
      <c r="AY810" s="486" t="s">
        <v>165</v>
      </c>
    </row>
    <row r="811" spans="1:65" s="391" customFormat="1" ht="24.2" customHeight="1">
      <c r="A811" s="387"/>
      <c r="B811" s="388"/>
      <c r="C811" s="465" t="s">
        <v>1542</v>
      </c>
      <c r="D811" s="465" t="s">
        <v>167</v>
      </c>
      <c r="E811" s="466" t="s">
        <v>1520</v>
      </c>
      <c r="F811" s="467" t="s">
        <v>1521</v>
      </c>
      <c r="G811" s="468" t="s">
        <v>213</v>
      </c>
      <c r="H811" s="469">
        <v>71.680000000000007</v>
      </c>
      <c r="I811" s="470"/>
      <c r="J811" s="471">
        <f>ROUND(I811*H811,2)</f>
        <v>0</v>
      </c>
      <c r="K811" s="467" t="s">
        <v>171</v>
      </c>
      <c r="L811" s="388"/>
      <c r="M811" s="472" t="s">
        <v>79</v>
      </c>
      <c r="N811" s="473" t="s">
        <v>51</v>
      </c>
      <c r="O811" s="387"/>
      <c r="P811" s="474">
        <f>O811*H811</f>
        <v>0</v>
      </c>
      <c r="Q811" s="474">
        <v>4.5000000000000003E-5</v>
      </c>
      <c r="R811" s="474">
        <f>Q811*H811</f>
        <v>3.2256000000000003E-3</v>
      </c>
      <c r="S811" s="474">
        <v>0</v>
      </c>
      <c r="T811" s="475">
        <f>S811*H811</f>
        <v>0</v>
      </c>
      <c r="U811" s="387"/>
      <c r="V811" s="387"/>
      <c r="W811" s="387"/>
      <c r="X811" s="387"/>
      <c r="Y811" s="387"/>
      <c r="Z811" s="387"/>
      <c r="AA811" s="387"/>
      <c r="AB811" s="387"/>
      <c r="AC811" s="387"/>
      <c r="AD811" s="387"/>
      <c r="AE811" s="387"/>
      <c r="AR811" s="476" t="s">
        <v>267</v>
      </c>
      <c r="AT811" s="476" t="s">
        <v>167</v>
      </c>
      <c r="AU811" s="476" t="s">
        <v>90</v>
      </c>
      <c r="AY811" s="378" t="s">
        <v>165</v>
      </c>
      <c r="BE811" s="477">
        <f>IF(N811="základní",J811,0)</f>
        <v>0</v>
      </c>
      <c r="BF811" s="477">
        <f>IF(N811="snížená",J811,0)</f>
        <v>0</v>
      </c>
      <c r="BG811" s="477">
        <f>IF(N811="zákl. přenesená",J811,0)</f>
        <v>0</v>
      </c>
      <c r="BH811" s="477">
        <f>IF(N811="sníž. přenesená",J811,0)</f>
        <v>0</v>
      </c>
      <c r="BI811" s="477">
        <f>IF(N811="nulová",J811,0)</f>
        <v>0</v>
      </c>
      <c r="BJ811" s="378" t="s">
        <v>88</v>
      </c>
      <c r="BK811" s="477">
        <f>ROUND(I811*H811,2)</f>
        <v>0</v>
      </c>
      <c r="BL811" s="378" t="s">
        <v>267</v>
      </c>
      <c r="BM811" s="476" t="s">
        <v>1522</v>
      </c>
    </row>
    <row r="812" spans="1:65" s="391" customFormat="1">
      <c r="A812" s="387"/>
      <c r="B812" s="388"/>
      <c r="C812" s="387"/>
      <c r="D812" s="478" t="s">
        <v>174</v>
      </c>
      <c r="E812" s="387"/>
      <c r="F812" s="479" t="s">
        <v>1523</v>
      </c>
      <c r="G812" s="387"/>
      <c r="H812" s="387"/>
      <c r="I812" s="480"/>
      <c r="J812" s="387"/>
      <c r="K812" s="387"/>
      <c r="L812" s="388"/>
      <c r="M812" s="481"/>
      <c r="O812" s="387"/>
      <c r="P812" s="387"/>
      <c r="Q812" s="387"/>
      <c r="R812" s="387"/>
      <c r="S812" s="387"/>
      <c r="T812" s="482"/>
      <c r="U812" s="387"/>
      <c r="V812" s="387"/>
      <c r="W812" s="387"/>
      <c r="X812" s="387"/>
      <c r="Y812" s="387"/>
      <c r="Z812" s="387"/>
      <c r="AA812" s="387"/>
      <c r="AB812" s="387"/>
      <c r="AC812" s="387"/>
      <c r="AD812" s="387"/>
      <c r="AE812" s="387"/>
      <c r="AT812" s="378" t="s">
        <v>174</v>
      </c>
      <c r="AU812" s="378" t="s">
        <v>90</v>
      </c>
    </row>
    <row r="813" spans="1:65" s="483" customFormat="1">
      <c r="B813" s="484"/>
      <c r="D813" s="485" t="s">
        <v>176</v>
      </c>
      <c r="E813" s="486" t="s">
        <v>79</v>
      </c>
      <c r="F813" s="487" t="s">
        <v>1479</v>
      </c>
      <c r="H813" s="488">
        <v>71.680000000000007</v>
      </c>
      <c r="I813" s="489"/>
      <c r="L813" s="484"/>
      <c r="M813" s="490"/>
      <c r="T813" s="491"/>
      <c r="AT813" s="486" t="s">
        <v>176</v>
      </c>
      <c r="AU813" s="486" t="s">
        <v>90</v>
      </c>
      <c r="AV813" s="483" t="s">
        <v>90</v>
      </c>
      <c r="AW813" s="483" t="s">
        <v>39</v>
      </c>
      <c r="AX813" s="483" t="s">
        <v>81</v>
      </c>
      <c r="AY813" s="486" t="s">
        <v>165</v>
      </c>
    </row>
    <row r="814" spans="1:65" s="391" customFormat="1" ht="44.25" customHeight="1">
      <c r="A814" s="387"/>
      <c r="B814" s="388"/>
      <c r="C814" s="465" t="s">
        <v>1547</v>
      </c>
      <c r="D814" s="465" t="s">
        <v>167</v>
      </c>
      <c r="E814" s="466" t="s">
        <v>1525</v>
      </c>
      <c r="F814" s="467" t="s">
        <v>1526</v>
      </c>
      <c r="G814" s="468" t="s">
        <v>678</v>
      </c>
      <c r="H814" s="503"/>
      <c r="I814" s="470"/>
      <c r="J814" s="471">
        <f>ROUND(I814*H814,2)</f>
        <v>0</v>
      </c>
      <c r="K814" s="467" t="s">
        <v>171</v>
      </c>
      <c r="L814" s="388"/>
      <c r="M814" s="472" t="s">
        <v>79</v>
      </c>
      <c r="N814" s="473" t="s">
        <v>51</v>
      </c>
      <c r="O814" s="387"/>
      <c r="P814" s="474">
        <f>O814*H814</f>
        <v>0</v>
      </c>
      <c r="Q814" s="474">
        <v>0</v>
      </c>
      <c r="R814" s="474">
        <f>Q814*H814</f>
        <v>0</v>
      </c>
      <c r="S814" s="474">
        <v>0</v>
      </c>
      <c r="T814" s="475">
        <f>S814*H814</f>
        <v>0</v>
      </c>
      <c r="U814" s="387"/>
      <c r="V814" s="387"/>
      <c r="W814" s="387"/>
      <c r="X814" s="387"/>
      <c r="Y814" s="387"/>
      <c r="Z814" s="387"/>
      <c r="AA814" s="387"/>
      <c r="AB814" s="387"/>
      <c r="AC814" s="387"/>
      <c r="AD814" s="387"/>
      <c r="AE814" s="387"/>
      <c r="AR814" s="476" t="s">
        <v>267</v>
      </c>
      <c r="AT814" s="476" t="s">
        <v>167</v>
      </c>
      <c r="AU814" s="476" t="s">
        <v>90</v>
      </c>
      <c r="AY814" s="378" t="s">
        <v>165</v>
      </c>
      <c r="BE814" s="477">
        <f>IF(N814="základní",J814,0)</f>
        <v>0</v>
      </c>
      <c r="BF814" s="477">
        <f>IF(N814="snížená",J814,0)</f>
        <v>0</v>
      </c>
      <c r="BG814" s="477">
        <f>IF(N814="zákl. přenesená",J814,0)</f>
        <v>0</v>
      </c>
      <c r="BH814" s="477">
        <f>IF(N814="sníž. přenesená",J814,0)</f>
        <v>0</v>
      </c>
      <c r="BI814" s="477">
        <f>IF(N814="nulová",J814,0)</f>
        <v>0</v>
      </c>
      <c r="BJ814" s="378" t="s">
        <v>88</v>
      </c>
      <c r="BK814" s="477">
        <f>ROUND(I814*H814,2)</f>
        <v>0</v>
      </c>
      <c r="BL814" s="378" t="s">
        <v>267</v>
      </c>
      <c r="BM814" s="476" t="s">
        <v>1527</v>
      </c>
    </row>
    <row r="815" spans="1:65" s="391" customFormat="1">
      <c r="A815" s="387"/>
      <c r="B815" s="388"/>
      <c r="C815" s="387"/>
      <c r="D815" s="478" t="s">
        <v>174</v>
      </c>
      <c r="E815" s="387"/>
      <c r="F815" s="479" t="s">
        <v>1528</v>
      </c>
      <c r="G815" s="387"/>
      <c r="H815" s="387"/>
      <c r="I815" s="480"/>
      <c r="J815" s="387"/>
      <c r="K815" s="387"/>
      <c r="L815" s="388"/>
      <c r="M815" s="481"/>
      <c r="O815" s="387"/>
      <c r="P815" s="387"/>
      <c r="Q815" s="387"/>
      <c r="R815" s="387"/>
      <c r="S815" s="387"/>
      <c r="T815" s="482"/>
      <c r="U815" s="387"/>
      <c r="V815" s="387"/>
      <c r="W815" s="387"/>
      <c r="X815" s="387"/>
      <c r="Y815" s="387"/>
      <c r="Z815" s="387"/>
      <c r="AA815" s="387"/>
      <c r="AB815" s="387"/>
      <c r="AC815" s="387"/>
      <c r="AD815" s="387"/>
      <c r="AE815" s="387"/>
      <c r="AT815" s="378" t="s">
        <v>174</v>
      </c>
      <c r="AU815" s="378" t="s">
        <v>90</v>
      </c>
    </row>
    <row r="816" spans="1:65" s="452" customFormat="1" ht="22.9" customHeight="1">
      <c r="B816" s="453"/>
      <c r="D816" s="454" t="s">
        <v>80</v>
      </c>
      <c r="E816" s="463" t="s">
        <v>1529</v>
      </c>
      <c r="F816" s="463" t="s">
        <v>1530</v>
      </c>
      <c r="I816" s="456"/>
      <c r="J816" s="464">
        <f>BK816</f>
        <v>0</v>
      </c>
      <c r="L816" s="453"/>
      <c r="M816" s="458"/>
      <c r="P816" s="459">
        <f>SUM(P817:P831)</f>
        <v>0</v>
      </c>
      <c r="R816" s="459">
        <f>SUM(R817:R831)</f>
        <v>1.7886272000000002E-3</v>
      </c>
      <c r="T816" s="460">
        <f>SUM(T817:T831)</f>
        <v>0</v>
      </c>
      <c r="AR816" s="454" t="s">
        <v>90</v>
      </c>
      <c r="AT816" s="461" t="s">
        <v>80</v>
      </c>
      <c r="AU816" s="461" t="s">
        <v>88</v>
      </c>
      <c r="AY816" s="454" t="s">
        <v>165</v>
      </c>
      <c r="BK816" s="462">
        <f>SUM(BK817:BK831)</f>
        <v>0</v>
      </c>
    </row>
    <row r="817" spans="1:65" s="391" customFormat="1" ht="37.9" customHeight="1">
      <c r="A817" s="387"/>
      <c r="B817" s="388"/>
      <c r="C817" s="465" t="s">
        <v>1552</v>
      </c>
      <c r="D817" s="465" t="s">
        <v>167</v>
      </c>
      <c r="E817" s="466" t="s">
        <v>1532</v>
      </c>
      <c r="F817" s="467" t="s">
        <v>1533</v>
      </c>
      <c r="G817" s="468" t="s">
        <v>213</v>
      </c>
      <c r="H817" s="469">
        <v>3.7120000000000002</v>
      </c>
      <c r="I817" s="470"/>
      <c r="J817" s="471">
        <f>ROUND(I817*H817,2)</f>
        <v>0</v>
      </c>
      <c r="K817" s="467" t="s">
        <v>171</v>
      </c>
      <c r="L817" s="388"/>
      <c r="M817" s="472" t="s">
        <v>79</v>
      </c>
      <c r="N817" s="473" t="s">
        <v>51</v>
      </c>
      <c r="O817" s="387"/>
      <c r="P817" s="474">
        <f>O817*H817</f>
        <v>0</v>
      </c>
      <c r="Q817" s="474">
        <v>6.7000000000000002E-5</v>
      </c>
      <c r="R817" s="474">
        <f>Q817*H817</f>
        <v>2.4870400000000004E-4</v>
      </c>
      <c r="S817" s="474">
        <v>0</v>
      </c>
      <c r="T817" s="475">
        <f>S817*H817</f>
        <v>0</v>
      </c>
      <c r="U817" s="387"/>
      <c r="V817" s="387"/>
      <c r="W817" s="387"/>
      <c r="X817" s="387"/>
      <c r="Y817" s="387"/>
      <c r="Z817" s="387"/>
      <c r="AA817" s="387"/>
      <c r="AB817" s="387"/>
      <c r="AC817" s="387"/>
      <c r="AD817" s="387"/>
      <c r="AE817" s="387"/>
      <c r="AR817" s="476" t="s">
        <v>267</v>
      </c>
      <c r="AT817" s="476" t="s">
        <v>167</v>
      </c>
      <c r="AU817" s="476" t="s">
        <v>90</v>
      </c>
      <c r="AY817" s="378" t="s">
        <v>165</v>
      </c>
      <c r="BE817" s="477">
        <f>IF(N817="základní",J817,0)</f>
        <v>0</v>
      </c>
      <c r="BF817" s="477">
        <f>IF(N817="snížená",J817,0)</f>
        <v>0</v>
      </c>
      <c r="BG817" s="477">
        <f>IF(N817="zákl. přenesená",J817,0)</f>
        <v>0</v>
      </c>
      <c r="BH817" s="477">
        <f>IF(N817="sníž. přenesená",J817,0)</f>
        <v>0</v>
      </c>
      <c r="BI817" s="477">
        <f>IF(N817="nulová",J817,0)</f>
        <v>0</v>
      </c>
      <c r="BJ817" s="378" t="s">
        <v>88</v>
      </c>
      <c r="BK817" s="477">
        <f>ROUND(I817*H817,2)</f>
        <v>0</v>
      </c>
      <c r="BL817" s="378" t="s">
        <v>267</v>
      </c>
      <c r="BM817" s="476" t="s">
        <v>1534</v>
      </c>
    </row>
    <row r="818" spans="1:65" s="391" customFormat="1">
      <c r="A818" s="387"/>
      <c r="B818" s="388"/>
      <c r="C818" s="387"/>
      <c r="D818" s="478" t="s">
        <v>174</v>
      </c>
      <c r="E818" s="387"/>
      <c r="F818" s="479" t="s">
        <v>1535</v>
      </c>
      <c r="G818" s="387"/>
      <c r="H818" s="387"/>
      <c r="I818" s="480"/>
      <c r="J818" s="387"/>
      <c r="K818" s="387"/>
      <c r="L818" s="388"/>
      <c r="M818" s="481"/>
      <c r="O818" s="387"/>
      <c r="P818" s="387"/>
      <c r="Q818" s="387"/>
      <c r="R818" s="387"/>
      <c r="S818" s="387"/>
      <c r="T818" s="482"/>
      <c r="U818" s="387"/>
      <c r="V818" s="387"/>
      <c r="W818" s="387"/>
      <c r="X818" s="387"/>
      <c r="Y818" s="387"/>
      <c r="Z818" s="387"/>
      <c r="AA818" s="387"/>
      <c r="AB818" s="387"/>
      <c r="AC818" s="387"/>
      <c r="AD818" s="387"/>
      <c r="AE818" s="387"/>
      <c r="AT818" s="378" t="s">
        <v>174</v>
      </c>
      <c r="AU818" s="378" t="s">
        <v>90</v>
      </c>
    </row>
    <row r="819" spans="1:65" s="483" customFormat="1" ht="22.5">
      <c r="B819" s="484"/>
      <c r="D819" s="485" t="s">
        <v>176</v>
      </c>
      <c r="E819" s="486" t="s">
        <v>79</v>
      </c>
      <c r="F819" s="487" t="s">
        <v>1536</v>
      </c>
      <c r="H819" s="488">
        <v>3.7120000000000002</v>
      </c>
      <c r="I819" s="489"/>
      <c r="L819" s="484"/>
      <c r="M819" s="490"/>
      <c r="T819" s="491"/>
      <c r="AT819" s="486" t="s">
        <v>176</v>
      </c>
      <c r="AU819" s="486" t="s">
        <v>90</v>
      </c>
      <c r="AV819" s="483" t="s">
        <v>90</v>
      </c>
      <c r="AW819" s="483" t="s">
        <v>39</v>
      </c>
      <c r="AX819" s="483" t="s">
        <v>81</v>
      </c>
      <c r="AY819" s="486" t="s">
        <v>165</v>
      </c>
    </row>
    <row r="820" spans="1:65" s="391" customFormat="1" ht="24.2" customHeight="1">
      <c r="A820" s="387"/>
      <c r="B820" s="388"/>
      <c r="C820" s="465" t="s">
        <v>1559</v>
      </c>
      <c r="D820" s="465" t="s">
        <v>167</v>
      </c>
      <c r="E820" s="466" t="s">
        <v>1538</v>
      </c>
      <c r="F820" s="467" t="s">
        <v>1539</v>
      </c>
      <c r="G820" s="468" t="s">
        <v>213</v>
      </c>
      <c r="H820" s="469">
        <v>3.7120000000000002</v>
      </c>
      <c r="I820" s="470"/>
      <c r="J820" s="471">
        <f>ROUND(I820*H820,2)</f>
        <v>0</v>
      </c>
      <c r="K820" s="467" t="s">
        <v>171</v>
      </c>
      <c r="L820" s="388"/>
      <c r="M820" s="472" t="s">
        <v>79</v>
      </c>
      <c r="N820" s="473" t="s">
        <v>51</v>
      </c>
      <c r="O820" s="387"/>
      <c r="P820" s="474">
        <f>O820*H820</f>
        <v>0</v>
      </c>
      <c r="Q820" s="474">
        <v>0</v>
      </c>
      <c r="R820" s="474">
        <f>Q820*H820</f>
        <v>0</v>
      </c>
      <c r="S820" s="474">
        <v>0</v>
      </c>
      <c r="T820" s="475">
        <f>S820*H820</f>
        <v>0</v>
      </c>
      <c r="U820" s="387"/>
      <c r="V820" s="387"/>
      <c r="W820" s="387"/>
      <c r="X820" s="387"/>
      <c r="Y820" s="387"/>
      <c r="Z820" s="387"/>
      <c r="AA820" s="387"/>
      <c r="AB820" s="387"/>
      <c r="AC820" s="387"/>
      <c r="AD820" s="387"/>
      <c r="AE820" s="387"/>
      <c r="AR820" s="476" t="s">
        <v>267</v>
      </c>
      <c r="AT820" s="476" t="s">
        <v>167</v>
      </c>
      <c r="AU820" s="476" t="s">
        <v>90</v>
      </c>
      <c r="AY820" s="378" t="s">
        <v>165</v>
      </c>
      <c r="BE820" s="477">
        <f>IF(N820="základní",J820,0)</f>
        <v>0</v>
      </c>
      <c r="BF820" s="477">
        <f>IF(N820="snížená",J820,0)</f>
        <v>0</v>
      </c>
      <c r="BG820" s="477">
        <f>IF(N820="zákl. přenesená",J820,0)</f>
        <v>0</v>
      </c>
      <c r="BH820" s="477">
        <f>IF(N820="sníž. přenesená",J820,0)</f>
        <v>0</v>
      </c>
      <c r="BI820" s="477">
        <f>IF(N820="nulová",J820,0)</f>
        <v>0</v>
      </c>
      <c r="BJ820" s="378" t="s">
        <v>88</v>
      </c>
      <c r="BK820" s="477">
        <f>ROUND(I820*H820,2)</f>
        <v>0</v>
      </c>
      <c r="BL820" s="378" t="s">
        <v>267</v>
      </c>
      <c r="BM820" s="476" t="s">
        <v>1540</v>
      </c>
    </row>
    <row r="821" spans="1:65" s="391" customFormat="1">
      <c r="A821" s="387"/>
      <c r="B821" s="388"/>
      <c r="C821" s="387"/>
      <c r="D821" s="478" t="s">
        <v>174</v>
      </c>
      <c r="E821" s="387"/>
      <c r="F821" s="479" t="s">
        <v>1541</v>
      </c>
      <c r="G821" s="387"/>
      <c r="H821" s="387"/>
      <c r="I821" s="480"/>
      <c r="J821" s="387"/>
      <c r="K821" s="387"/>
      <c r="L821" s="388"/>
      <c r="M821" s="481"/>
      <c r="O821" s="387"/>
      <c r="P821" s="387"/>
      <c r="Q821" s="387"/>
      <c r="R821" s="387"/>
      <c r="S821" s="387"/>
      <c r="T821" s="482"/>
      <c r="U821" s="387"/>
      <c r="V821" s="387"/>
      <c r="W821" s="387"/>
      <c r="X821" s="387"/>
      <c r="Y821" s="387"/>
      <c r="Z821" s="387"/>
      <c r="AA821" s="387"/>
      <c r="AB821" s="387"/>
      <c r="AC821" s="387"/>
      <c r="AD821" s="387"/>
      <c r="AE821" s="387"/>
      <c r="AT821" s="378" t="s">
        <v>174</v>
      </c>
      <c r="AU821" s="378" t="s">
        <v>90</v>
      </c>
    </row>
    <row r="822" spans="1:65" s="483" customFormat="1" ht="22.5">
      <c r="B822" s="484"/>
      <c r="D822" s="485" t="s">
        <v>176</v>
      </c>
      <c r="E822" s="486" t="s">
        <v>79</v>
      </c>
      <c r="F822" s="487" t="s">
        <v>1536</v>
      </c>
      <c r="H822" s="488">
        <v>3.7120000000000002</v>
      </c>
      <c r="I822" s="489"/>
      <c r="L822" s="484"/>
      <c r="M822" s="490"/>
      <c r="T822" s="491"/>
      <c r="AT822" s="486" t="s">
        <v>176</v>
      </c>
      <c r="AU822" s="486" t="s">
        <v>90</v>
      </c>
      <c r="AV822" s="483" t="s">
        <v>90</v>
      </c>
      <c r="AW822" s="483" t="s">
        <v>39</v>
      </c>
      <c r="AX822" s="483" t="s">
        <v>81</v>
      </c>
      <c r="AY822" s="486" t="s">
        <v>165</v>
      </c>
    </row>
    <row r="823" spans="1:65" s="391" customFormat="1" ht="24.2" customHeight="1">
      <c r="A823" s="387"/>
      <c r="B823" s="388"/>
      <c r="C823" s="465" t="s">
        <v>1564</v>
      </c>
      <c r="D823" s="465" t="s">
        <v>167</v>
      </c>
      <c r="E823" s="466" t="s">
        <v>1543</v>
      </c>
      <c r="F823" s="467" t="s">
        <v>1544</v>
      </c>
      <c r="G823" s="468" t="s">
        <v>213</v>
      </c>
      <c r="H823" s="469">
        <v>3.7120000000000002</v>
      </c>
      <c r="I823" s="470"/>
      <c r="J823" s="471">
        <f>ROUND(I823*H823,2)</f>
        <v>0</v>
      </c>
      <c r="K823" s="467" t="s">
        <v>171</v>
      </c>
      <c r="L823" s="388"/>
      <c r="M823" s="472" t="s">
        <v>79</v>
      </c>
      <c r="N823" s="473" t="s">
        <v>51</v>
      </c>
      <c r="O823" s="387"/>
      <c r="P823" s="474">
        <f>O823*H823</f>
        <v>0</v>
      </c>
      <c r="Q823" s="474">
        <v>1.6875000000000001E-4</v>
      </c>
      <c r="R823" s="474">
        <f>Q823*H823</f>
        <v>6.2640000000000005E-4</v>
      </c>
      <c r="S823" s="474">
        <v>0</v>
      </c>
      <c r="T823" s="475">
        <f>S823*H823</f>
        <v>0</v>
      </c>
      <c r="U823" s="387"/>
      <c r="V823" s="387"/>
      <c r="W823" s="387"/>
      <c r="X823" s="387"/>
      <c r="Y823" s="387"/>
      <c r="Z823" s="387"/>
      <c r="AA823" s="387"/>
      <c r="AB823" s="387"/>
      <c r="AC823" s="387"/>
      <c r="AD823" s="387"/>
      <c r="AE823" s="387"/>
      <c r="AR823" s="476" t="s">
        <v>267</v>
      </c>
      <c r="AT823" s="476" t="s">
        <v>167</v>
      </c>
      <c r="AU823" s="476" t="s">
        <v>90</v>
      </c>
      <c r="AY823" s="378" t="s">
        <v>165</v>
      </c>
      <c r="BE823" s="477">
        <f>IF(N823="základní",J823,0)</f>
        <v>0</v>
      </c>
      <c r="BF823" s="477">
        <f>IF(N823="snížená",J823,0)</f>
        <v>0</v>
      </c>
      <c r="BG823" s="477">
        <f>IF(N823="zákl. přenesená",J823,0)</f>
        <v>0</v>
      </c>
      <c r="BH823" s="477">
        <f>IF(N823="sníž. přenesená",J823,0)</f>
        <v>0</v>
      </c>
      <c r="BI823" s="477">
        <f>IF(N823="nulová",J823,0)</f>
        <v>0</v>
      </c>
      <c r="BJ823" s="378" t="s">
        <v>88</v>
      </c>
      <c r="BK823" s="477">
        <f>ROUND(I823*H823,2)</f>
        <v>0</v>
      </c>
      <c r="BL823" s="378" t="s">
        <v>267</v>
      </c>
      <c r="BM823" s="476" t="s">
        <v>1545</v>
      </c>
    </row>
    <row r="824" spans="1:65" s="391" customFormat="1">
      <c r="A824" s="387"/>
      <c r="B824" s="388"/>
      <c r="C824" s="387"/>
      <c r="D824" s="478" t="s">
        <v>174</v>
      </c>
      <c r="E824" s="387"/>
      <c r="F824" s="479" t="s">
        <v>1546</v>
      </c>
      <c r="G824" s="387"/>
      <c r="H824" s="387"/>
      <c r="I824" s="480"/>
      <c r="J824" s="387"/>
      <c r="K824" s="387"/>
      <c r="L824" s="388"/>
      <c r="M824" s="481"/>
      <c r="O824" s="387"/>
      <c r="P824" s="387"/>
      <c r="Q824" s="387"/>
      <c r="R824" s="387"/>
      <c r="S824" s="387"/>
      <c r="T824" s="482"/>
      <c r="U824" s="387"/>
      <c r="V824" s="387"/>
      <c r="W824" s="387"/>
      <c r="X824" s="387"/>
      <c r="Y824" s="387"/>
      <c r="Z824" s="387"/>
      <c r="AA824" s="387"/>
      <c r="AB824" s="387"/>
      <c r="AC824" s="387"/>
      <c r="AD824" s="387"/>
      <c r="AE824" s="387"/>
      <c r="AT824" s="378" t="s">
        <v>174</v>
      </c>
      <c r="AU824" s="378" t="s">
        <v>90</v>
      </c>
    </row>
    <row r="825" spans="1:65" s="483" customFormat="1" ht="22.5">
      <c r="B825" s="484"/>
      <c r="D825" s="485" t="s">
        <v>176</v>
      </c>
      <c r="E825" s="486" t="s">
        <v>79</v>
      </c>
      <c r="F825" s="487" t="s">
        <v>1536</v>
      </c>
      <c r="H825" s="488">
        <v>3.7120000000000002</v>
      </c>
      <c r="I825" s="489"/>
      <c r="L825" s="484"/>
      <c r="M825" s="490"/>
      <c r="T825" s="491"/>
      <c r="AT825" s="486" t="s">
        <v>176</v>
      </c>
      <c r="AU825" s="486" t="s">
        <v>90</v>
      </c>
      <c r="AV825" s="483" t="s">
        <v>90</v>
      </c>
      <c r="AW825" s="483" t="s">
        <v>39</v>
      </c>
      <c r="AX825" s="483" t="s">
        <v>81</v>
      </c>
      <c r="AY825" s="486" t="s">
        <v>165</v>
      </c>
    </row>
    <row r="826" spans="1:65" s="391" customFormat="1" ht="24.2" customHeight="1">
      <c r="A826" s="387"/>
      <c r="B826" s="388"/>
      <c r="C826" s="465" t="s">
        <v>1573</v>
      </c>
      <c r="D826" s="465" t="s">
        <v>167</v>
      </c>
      <c r="E826" s="466" t="s">
        <v>1548</v>
      </c>
      <c r="F826" s="467" t="s">
        <v>1549</v>
      </c>
      <c r="G826" s="468" t="s">
        <v>213</v>
      </c>
      <c r="H826" s="469">
        <v>3.7120000000000002</v>
      </c>
      <c r="I826" s="470"/>
      <c r="J826" s="471">
        <f>ROUND(I826*H826,2)</f>
        <v>0</v>
      </c>
      <c r="K826" s="467" t="s">
        <v>171</v>
      </c>
      <c r="L826" s="388"/>
      <c r="M826" s="472" t="s">
        <v>79</v>
      </c>
      <c r="N826" s="473" t="s">
        <v>51</v>
      </c>
      <c r="O826" s="387"/>
      <c r="P826" s="474">
        <f>O826*H826</f>
        <v>0</v>
      </c>
      <c r="Q826" s="474">
        <v>1.2305000000000001E-4</v>
      </c>
      <c r="R826" s="474">
        <f>Q826*H826</f>
        <v>4.5676160000000007E-4</v>
      </c>
      <c r="S826" s="474">
        <v>0</v>
      </c>
      <c r="T826" s="475">
        <f>S826*H826</f>
        <v>0</v>
      </c>
      <c r="U826" s="387"/>
      <c r="V826" s="387"/>
      <c r="W826" s="387"/>
      <c r="X826" s="387"/>
      <c r="Y826" s="387"/>
      <c r="Z826" s="387"/>
      <c r="AA826" s="387"/>
      <c r="AB826" s="387"/>
      <c r="AC826" s="387"/>
      <c r="AD826" s="387"/>
      <c r="AE826" s="387"/>
      <c r="AR826" s="476" t="s">
        <v>267</v>
      </c>
      <c r="AT826" s="476" t="s">
        <v>167</v>
      </c>
      <c r="AU826" s="476" t="s">
        <v>90</v>
      </c>
      <c r="AY826" s="378" t="s">
        <v>165</v>
      </c>
      <c r="BE826" s="477">
        <f>IF(N826="základní",J826,0)</f>
        <v>0</v>
      </c>
      <c r="BF826" s="477">
        <f>IF(N826="snížená",J826,0)</f>
        <v>0</v>
      </c>
      <c r="BG826" s="477">
        <f>IF(N826="zákl. přenesená",J826,0)</f>
        <v>0</v>
      </c>
      <c r="BH826" s="477">
        <f>IF(N826="sníž. přenesená",J826,0)</f>
        <v>0</v>
      </c>
      <c r="BI826" s="477">
        <f>IF(N826="nulová",J826,0)</f>
        <v>0</v>
      </c>
      <c r="BJ826" s="378" t="s">
        <v>88</v>
      </c>
      <c r="BK826" s="477">
        <f>ROUND(I826*H826,2)</f>
        <v>0</v>
      </c>
      <c r="BL826" s="378" t="s">
        <v>267</v>
      </c>
      <c r="BM826" s="476" t="s">
        <v>1550</v>
      </c>
    </row>
    <row r="827" spans="1:65" s="391" customFormat="1">
      <c r="A827" s="387"/>
      <c r="B827" s="388"/>
      <c r="C827" s="387"/>
      <c r="D827" s="478" t="s">
        <v>174</v>
      </c>
      <c r="E827" s="387"/>
      <c r="F827" s="479" t="s">
        <v>1551</v>
      </c>
      <c r="G827" s="387"/>
      <c r="H827" s="387"/>
      <c r="I827" s="480"/>
      <c r="J827" s="387"/>
      <c r="K827" s="387"/>
      <c r="L827" s="388"/>
      <c r="M827" s="481"/>
      <c r="O827" s="387"/>
      <c r="P827" s="387"/>
      <c r="Q827" s="387"/>
      <c r="R827" s="387"/>
      <c r="S827" s="387"/>
      <c r="T827" s="482"/>
      <c r="U827" s="387"/>
      <c r="V827" s="387"/>
      <c r="W827" s="387"/>
      <c r="X827" s="387"/>
      <c r="Y827" s="387"/>
      <c r="Z827" s="387"/>
      <c r="AA827" s="387"/>
      <c r="AB827" s="387"/>
      <c r="AC827" s="387"/>
      <c r="AD827" s="387"/>
      <c r="AE827" s="387"/>
      <c r="AT827" s="378" t="s">
        <v>174</v>
      </c>
      <c r="AU827" s="378" t="s">
        <v>90</v>
      </c>
    </row>
    <row r="828" spans="1:65" s="483" customFormat="1" ht="22.5">
      <c r="B828" s="484"/>
      <c r="D828" s="485" t="s">
        <v>176</v>
      </c>
      <c r="E828" s="486" t="s">
        <v>79</v>
      </c>
      <c r="F828" s="487" t="s">
        <v>1536</v>
      </c>
      <c r="H828" s="488">
        <v>3.7120000000000002</v>
      </c>
      <c r="I828" s="489"/>
      <c r="L828" s="484"/>
      <c r="M828" s="490"/>
      <c r="T828" s="491"/>
      <c r="AT828" s="486" t="s">
        <v>176</v>
      </c>
      <c r="AU828" s="486" t="s">
        <v>90</v>
      </c>
      <c r="AV828" s="483" t="s">
        <v>90</v>
      </c>
      <c r="AW828" s="483" t="s">
        <v>39</v>
      </c>
      <c r="AX828" s="483" t="s">
        <v>81</v>
      </c>
      <c r="AY828" s="486" t="s">
        <v>165</v>
      </c>
    </row>
    <row r="829" spans="1:65" s="391" customFormat="1" ht="24.2" customHeight="1">
      <c r="A829" s="387"/>
      <c r="B829" s="388"/>
      <c r="C829" s="465" t="s">
        <v>1581</v>
      </c>
      <c r="D829" s="465" t="s">
        <v>167</v>
      </c>
      <c r="E829" s="466" t="s">
        <v>1553</v>
      </c>
      <c r="F829" s="467" t="s">
        <v>1554</v>
      </c>
      <c r="G829" s="468" t="s">
        <v>213</v>
      </c>
      <c r="H829" s="469">
        <v>3.7120000000000002</v>
      </c>
      <c r="I829" s="470"/>
      <c r="J829" s="471">
        <f>ROUND(I829*H829,2)</f>
        <v>0</v>
      </c>
      <c r="K829" s="467" t="s">
        <v>171</v>
      </c>
      <c r="L829" s="388"/>
      <c r="M829" s="472" t="s">
        <v>79</v>
      </c>
      <c r="N829" s="473" t="s">
        <v>51</v>
      </c>
      <c r="O829" s="387"/>
      <c r="P829" s="474">
        <f>O829*H829</f>
        <v>0</v>
      </c>
      <c r="Q829" s="474">
        <v>1.2305000000000001E-4</v>
      </c>
      <c r="R829" s="474">
        <f>Q829*H829</f>
        <v>4.5676160000000007E-4</v>
      </c>
      <c r="S829" s="474">
        <v>0</v>
      </c>
      <c r="T829" s="475">
        <f>S829*H829</f>
        <v>0</v>
      </c>
      <c r="U829" s="387"/>
      <c r="V829" s="387"/>
      <c r="W829" s="387"/>
      <c r="X829" s="387"/>
      <c r="Y829" s="387"/>
      <c r="Z829" s="387"/>
      <c r="AA829" s="387"/>
      <c r="AB829" s="387"/>
      <c r="AC829" s="387"/>
      <c r="AD829" s="387"/>
      <c r="AE829" s="387"/>
      <c r="AR829" s="476" t="s">
        <v>267</v>
      </c>
      <c r="AT829" s="476" t="s">
        <v>167</v>
      </c>
      <c r="AU829" s="476" t="s">
        <v>90</v>
      </c>
      <c r="AY829" s="378" t="s">
        <v>165</v>
      </c>
      <c r="BE829" s="477">
        <f>IF(N829="základní",J829,0)</f>
        <v>0</v>
      </c>
      <c r="BF829" s="477">
        <f>IF(N829="snížená",J829,0)</f>
        <v>0</v>
      </c>
      <c r="BG829" s="477">
        <f>IF(N829="zákl. přenesená",J829,0)</f>
        <v>0</v>
      </c>
      <c r="BH829" s="477">
        <f>IF(N829="sníž. přenesená",J829,0)</f>
        <v>0</v>
      </c>
      <c r="BI829" s="477">
        <f>IF(N829="nulová",J829,0)</f>
        <v>0</v>
      </c>
      <c r="BJ829" s="378" t="s">
        <v>88</v>
      </c>
      <c r="BK829" s="477">
        <f>ROUND(I829*H829,2)</f>
        <v>0</v>
      </c>
      <c r="BL829" s="378" t="s">
        <v>267</v>
      </c>
      <c r="BM829" s="476" t="s">
        <v>1555</v>
      </c>
    </row>
    <row r="830" spans="1:65" s="391" customFormat="1">
      <c r="A830" s="387"/>
      <c r="B830" s="388"/>
      <c r="C830" s="387"/>
      <c r="D830" s="478" t="s">
        <v>174</v>
      </c>
      <c r="E830" s="387"/>
      <c r="F830" s="479" t="s">
        <v>1556</v>
      </c>
      <c r="G830" s="387"/>
      <c r="H830" s="387"/>
      <c r="I830" s="480"/>
      <c r="J830" s="387"/>
      <c r="K830" s="387"/>
      <c r="L830" s="388"/>
      <c r="M830" s="481"/>
      <c r="O830" s="387"/>
      <c r="P830" s="387"/>
      <c r="Q830" s="387"/>
      <c r="R830" s="387"/>
      <c r="S830" s="387"/>
      <c r="T830" s="482"/>
      <c r="U830" s="387"/>
      <c r="V830" s="387"/>
      <c r="W830" s="387"/>
      <c r="X830" s="387"/>
      <c r="Y830" s="387"/>
      <c r="Z830" s="387"/>
      <c r="AA830" s="387"/>
      <c r="AB830" s="387"/>
      <c r="AC830" s="387"/>
      <c r="AD830" s="387"/>
      <c r="AE830" s="387"/>
      <c r="AT830" s="378" t="s">
        <v>174</v>
      </c>
      <c r="AU830" s="378" t="s">
        <v>90</v>
      </c>
    </row>
    <row r="831" spans="1:65" s="483" customFormat="1" ht="22.5">
      <c r="B831" s="484"/>
      <c r="D831" s="485" t="s">
        <v>176</v>
      </c>
      <c r="E831" s="486" t="s">
        <v>79</v>
      </c>
      <c r="F831" s="487" t="s">
        <v>1536</v>
      </c>
      <c r="H831" s="488">
        <v>3.7120000000000002</v>
      </c>
      <c r="I831" s="489"/>
      <c r="L831" s="484"/>
      <c r="M831" s="490"/>
      <c r="T831" s="491"/>
      <c r="AT831" s="486" t="s">
        <v>176</v>
      </c>
      <c r="AU831" s="486" t="s">
        <v>90</v>
      </c>
      <c r="AV831" s="483" t="s">
        <v>90</v>
      </c>
      <c r="AW831" s="483" t="s">
        <v>39</v>
      </c>
      <c r="AX831" s="483" t="s">
        <v>81</v>
      </c>
      <c r="AY831" s="486" t="s">
        <v>165</v>
      </c>
    </row>
    <row r="832" spans="1:65" s="452" customFormat="1" ht="22.9" customHeight="1">
      <c r="B832" s="453"/>
      <c r="D832" s="454" t="s">
        <v>80</v>
      </c>
      <c r="E832" s="463" t="s">
        <v>1557</v>
      </c>
      <c r="F832" s="463" t="s">
        <v>1558</v>
      </c>
      <c r="I832" s="456"/>
      <c r="J832" s="464">
        <f>BK832</f>
        <v>0</v>
      </c>
      <c r="L832" s="453"/>
      <c r="M832" s="458"/>
      <c r="P832" s="459">
        <f>SUM(P833:P838)</f>
        <v>0</v>
      </c>
      <c r="R832" s="459">
        <f>SUM(R833:R838)</f>
        <v>6.7512942000000006E-2</v>
      </c>
      <c r="T832" s="460">
        <f>SUM(T833:T838)</f>
        <v>0</v>
      </c>
      <c r="AR832" s="454" t="s">
        <v>90</v>
      </c>
      <c r="AT832" s="461" t="s">
        <v>80</v>
      </c>
      <c r="AU832" s="461" t="s">
        <v>88</v>
      </c>
      <c r="AY832" s="454" t="s">
        <v>165</v>
      </c>
      <c r="BK832" s="462">
        <f>SUM(BK833:BK838)</f>
        <v>0</v>
      </c>
    </row>
    <row r="833" spans="1:65" s="391" customFormat="1" ht="33" customHeight="1">
      <c r="A833" s="387"/>
      <c r="B833" s="388"/>
      <c r="C833" s="465" t="s">
        <v>2932</v>
      </c>
      <c r="D833" s="465" t="s">
        <v>167</v>
      </c>
      <c r="E833" s="466" t="s">
        <v>1560</v>
      </c>
      <c r="F833" s="467" t="s">
        <v>1561</v>
      </c>
      <c r="G833" s="468" t="s">
        <v>213</v>
      </c>
      <c r="H833" s="469">
        <v>146.89500000000001</v>
      </c>
      <c r="I833" s="470"/>
      <c r="J833" s="471">
        <f>ROUND(I833*H833,2)</f>
        <v>0</v>
      </c>
      <c r="K833" s="467" t="s">
        <v>171</v>
      </c>
      <c r="L833" s="388"/>
      <c r="M833" s="472" t="s">
        <v>79</v>
      </c>
      <c r="N833" s="473" t="s">
        <v>51</v>
      </c>
      <c r="O833" s="387"/>
      <c r="P833" s="474">
        <f>O833*H833</f>
        <v>0</v>
      </c>
      <c r="Q833" s="474">
        <v>2.0120000000000001E-4</v>
      </c>
      <c r="R833" s="474">
        <f>Q833*H833</f>
        <v>2.9555274000000003E-2</v>
      </c>
      <c r="S833" s="474">
        <v>0</v>
      </c>
      <c r="T833" s="475">
        <f>S833*H833</f>
        <v>0</v>
      </c>
      <c r="U833" s="387"/>
      <c r="V833" s="387"/>
      <c r="W833" s="387"/>
      <c r="X833" s="387"/>
      <c r="Y833" s="387"/>
      <c r="Z833" s="387"/>
      <c r="AA833" s="387"/>
      <c r="AB833" s="387"/>
      <c r="AC833" s="387"/>
      <c r="AD833" s="387"/>
      <c r="AE833" s="387"/>
      <c r="AR833" s="476" t="s">
        <v>267</v>
      </c>
      <c r="AT833" s="476" t="s">
        <v>167</v>
      </c>
      <c r="AU833" s="476" t="s">
        <v>90</v>
      </c>
      <c r="AY833" s="378" t="s">
        <v>165</v>
      </c>
      <c r="BE833" s="477">
        <f>IF(N833="základní",J833,0)</f>
        <v>0</v>
      </c>
      <c r="BF833" s="477">
        <f>IF(N833="snížená",J833,0)</f>
        <v>0</v>
      </c>
      <c r="BG833" s="477">
        <f>IF(N833="zákl. přenesená",J833,0)</f>
        <v>0</v>
      </c>
      <c r="BH833" s="477">
        <f>IF(N833="sníž. přenesená",J833,0)</f>
        <v>0</v>
      </c>
      <c r="BI833" s="477">
        <f>IF(N833="nulová",J833,0)</f>
        <v>0</v>
      </c>
      <c r="BJ833" s="378" t="s">
        <v>88</v>
      </c>
      <c r="BK833" s="477">
        <f>ROUND(I833*H833,2)</f>
        <v>0</v>
      </c>
      <c r="BL833" s="378" t="s">
        <v>267</v>
      </c>
      <c r="BM833" s="476" t="s">
        <v>1562</v>
      </c>
    </row>
    <row r="834" spans="1:65" s="391" customFormat="1">
      <c r="A834" s="387"/>
      <c r="B834" s="388"/>
      <c r="C834" s="387"/>
      <c r="D834" s="478" t="s">
        <v>174</v>
      </c>
      <c r="E834" s="387"/>
      <c r="F834" s="479" t="s">
        <v>1563</v>
      </c>
      <c r="G834" s="387"/>
      <c r="H834" s="387"/>
      <c r="I834" s="480"/>
      <c r="J834" s="387"/>
      <c r="K834" s="387"/>
      <c r="L834" s="388"/>
      <c r="M834" s="481"/>
      <c r="O834" s="387"/>
      <c r="P834" s="387"/>
      <c r="Q834" s="387"/>
      <c r="R834" s="387"/>
      <c r="S834" s="387"/>
      <c r="T834" s="482"/>
      <c r="U834" s="387"/>
      <c r="V834" s="387"/>
      <c r="W834" s="387"/>
      <c r="X834" s="387"/>
      <c r="Y834" s="387"/>
      <c r="Z834" s="387"/>
      <c r="AA834" s="387"/>
      <c r="AB834" s="387"/>
      <c r="AC834" s="387"/>
      <c r="AD834" s="387"/>
      <c r="AE834" s="387"/>
      <c r="AT834" s="378" t="s">
        <v>174</v>
      </c>
      <c r="AU834" s="378" t="s">
        <v>90</v>
      </c>
    </row>
    <row r="835" spans="1:65" s="391" customFormat="1" ht="37.9" customHeight="1">
      <c r="A835" s="387"/>
      <c r="B835" s="388"/>
      <c r="C835" s="465" t="s">
        <v>2933</v>
      </c>
      <c r="D835" s="465" t="s">
        <v>167</v>
      </c>
      <c r="E835" s="466" t="s">
        <v>1565</v>
      </c>
      <c r="F835" s="467" t="s">
        <v>1566</v>
      </c>
      <c r="G835" s="468" t="s">
        <v>213</v>
      </c>
      <c r="H835" s="469">
        <v>146.89500000000001</v>
      </c>
      <c r="I835" s="470"/>
      <c r="J835" s="471">
        <f>ROUND(I835*H835,2)</f>
        <v>0</v>
      </c>
      <c r="K835" s="467" t="s">
        <v>171</v>
      </c>
      <c r="L835" s="388"/>
      <c r="M835" s="472" t="s">
        <v>79</v>
      </c>
      <c r="N835" s="473" t="s">
        <v>51</v>
      </c>
      <c r="O835" s="387"/>
      <c r="P835" s="474">
        <f>O835*H835</f>
        <v>0</v>
      </c>
      <c r="Q835" s="474">
        <v>2.5839999999999999E-4</v>
      </c>
      <c r="R835" s="474">
        <f>Q835*H835</f>
        <v>3.7957668E-2</v>
      </c>
      <c r="S835" s="474">
        <v>0</v>
      </c>
      <c r="T835" s="475">
        <f>S835*H835</f>
        <v>0</v>
      </c>
      <c r="U835" s="387"/>
      <c r="V835" s="387"/>
      <c r="W835" s="387"/>
      <c r="X835" s="387"/>
      <c r="Y835" s="387"/>
      <c r="Z835" s="387"/>
      <c r="AA835" s="387"/>
      <c r="AB835" s="387"/>
      <c r="AC835" s="387"/>
      <c r="AD835" s="387"/>
      <c r="AE835" s="387"/>
      <c r="AR835" s="476" t="s">
        <v>267</v>
      </c>
      <c r="AT835" s="476" t="s">
        <v>167</v>
      </c>
      <c r="AU835" s="476" t="s">
        <v>90</v>
      </c>
      <c r="AY835" s="378" t="s">
        <v>165</v>
      </c>
      <c r="BE835" s="477">
        <f>IF(N835="základní",J835,0)</f>
        <v>0</v>
      </c>
      <c r="BF835" s="477">
        <f>IF(N835="snížená",J835,0)</f>
        <v>0</v>
      </c>
      <c r="BG835" s="477">
        <f>IF(N835="zákl. přenesená",J835,0)</f>
        <v>0</v>
      </c>
      <c r="BH835" s="477">
        <f>IF(N835="sníž. přenesená",J835,0)</f>
        <v>0</v>
      </c>
      <c r="BI835" s="477">
        <f>IF(N835="nulová",J835,0)</f>
        <v>0</v>
      </c>
      <c r="BJ835" s="378" t="s">
        <v>88</v>
      </c>
      <c r="BK835" s="477">
        <f>ROUND(I835*H835,2)</f>
        <v>0</v>
      </c>
      <c r="BL835" s="378" t="s">
        <v>267</v>
      </c>
      <c r="BM835" s="476" t="s">
        <v>1567</v>
      </c>
    </row>
    <row r="836" spans="1:65" s="391" customFormat="1">
      <c r="A836" s="387"/>
      <c r="B836" s="388"/>
      <c r="C836" s="387"/>
      <c r="D836" s="478" t="s">
        <v>174</v>
      </c>
      <c r="E836" s="387"/>
      <c r="F836" s="479" t="s">
        <v>1568</v>
      </c>
      <c r="G836" s="387"/>
      <c r="H836" s="387"/>
      <c r="I836" s="480"/>
      <c r="J836" s="387"/>
      <c r="K836" s="387"/>
      <c r="L836" s="388"/>
      <c r="M836" s="481"/>
      <c r="O836" s="387"/>
      <c r="P836" s="387"/>
      <c r="Q836" s="387"/>
      <c r="R836" s="387"/>
      <c r="S836" s="387"/>
      <c r="T836" s="482"/>
      <c r="U836" s="387"/>
      <c r="V836" s="387"/>
      <c r="W836" s="387"/>
      <c r="X836" s="387"/>
      <c r="Y836" s="387"/>
      <c r="Z836" s="387"/>
      <c r="AA836" s="387"/>
      <c r="AB836" s="387"/>
      <c r="AC836" s="387"/>
      <c r="AD836" s="387"/>
      <c r="AE836" s="387"/>
      <c r="AT836" s="378" t="s">
        <v>174</v>
      </c>
      <c r="AU836" s="378" t="s">
        <v>90</v>
      </c>
    </row>
    <row r="837" spans="1:65" s="483" customFormat="1">
      <c r="B837" s="484"/>
      <c r="D837" s="485" t="s">
        <v>176</v>
      </c>
      <c r="E837" s="486" t="s">
        <v>79</v>
      </c>
      <c r="F837" s="487" t="s">
        <v>1569</v>
      </c>
      <c r="H837" s="488">
        <v>110.395</v>
      </c>
      <c r="I837" s="489"/>
      <c r="L837" s="484"/>
      <c r="M837" s="490"/>
      <c r="T837" s="491"/>
      <c r="AT837" s="486" t="s">
        <v>176</v>
      </c>
      <c r="AU837" s="486" t="s">
        <v>90</v>
      </c>
      <c r="AV837" s="483" t="s">
        <v>90</v>
      </c>
      <c r="AW837" s="483" t="s">
        <v>39</v>
      </c>
      <c r="AX837" s="483" t="s">
        <v>81</v>
      </c>
      <c r="AY837" s="486" t="s">
        <v>165</v>
      </c>
    </row>
    <row r="838" spans="1:65" s="483" customFormat="1">
      <c r="B838" s="484"/>
      <c r="D838" s="485" t="s">
        <v>176</v>
      </c>
      <c r="E838" s="486" t="s">
        <v>79</v>
      </c>
      <c r="F838" s="487" t="s">
        <v>1570</v>
      </c>
      <c r="H838" s="488">
        <v>36.5</v>
      </c>
      <c r="I838" s="489"/>
      <c r="L838" s="484"/>
      <c r="M838" s="490"/>
      <c r="T838" s="491"/>
      <c r="AT838" s="486" t="s">
        <v>176</v>
      </c>
      <c r="AU838" s="486" t="s">
        <v>90</v>
      </c>
      <c r="AV838" s="483" t="s">
        <v>90</v>
      </c>
      <c r="AW838" s="483" t="s">
        <v>39</v>
      </c>
      <c r="AX838" s="483" t="s">
        <v>81</v>
      </c>
      <c r="AY838" s="486" t="s">
        <v>165</v>
      </c>
    </row>
    <row r="839" spans="1:65" s="452" customFormat="1" ht="25.9" customHeight="1">
      <c r="B839" s="453"/>
      <c r="D839" s="454" t="s">
        <v>80</v>
      </c>
      <c r="E839" s="455" t="s">
        <v>1571</v>
      </c>
      <c r="F839" s="455" t="s">
        <v>1572</v>
      </c>
      <c r="I839" s="456"/>
      <c r="J839" s="457">
        <f>BK839</f>
        <v>0</v>
      </c>
      <c r="L839" s="453"/>
      <c r="M839" s="458"/>
      <c r="P839" s="459">
        <f>SUM(P840:P845)</f>
        <v>0</v>
      </c>
      <c r="R839" s="459">
        <f>SUM(R840:R845)</f>
        <v>0</v>
      </c>
      <c r="T839" s="460">
        <f>SUM(T840:T845)</f>
        <v>0</v>
      </c>
      <c r="AR839" s="454" t="s">
        <v>172</v>
      </c>
      <c r="AT839" s="461" t="s">
        <v>80</v>
      </c>
      <c r="AU839" s="461" t="s">
        <v>81</v>
      </c>
      <c r="AY839" s="454" t="s">
        <v>165</v>
      </c>
      <c r="BK839" s="462">
        <f>SUM(BK840:BK845)</f>
        <v>0</v>
      </c>
    </row>
    <row r="840" spans="1:65" s="391" customFormat="1" ht="24.2" customHeight="1">
      <c r="A840" s="387"/>
      <c r="B840" s="388"/>
      <c r="C840" s="465" t="s">
        <v>2934</v>
      </c>
      <c r="D840" s="465" t="s">
        <v>167</v>
      </c>
      <c r="E840" s="466" t="s">
        <v>1574</v>
      </c>
      <c r="F840" s="467" t="s">
        <v>1575</v>
      </c>
      <c r="G840" s="468" t="s">
        <v>1576</v>
      </c>
      <c r="H840" s="469">
        <v>10</v>
      </c>
      <c r="I840" s="470"/>
      <c r="J840" s="471">
        <f>ROUND(I840*H840,2)</f>
        <v>0</v>
      </c>
      <c r="K840" s="467" t="s">
        <v>171</v>
      </c>
      <c r="L840" s="388"/>
      <c r="M840" s="472" t="s">
        <v>79</v>
      </c>
      <c r="N840" s="473" t="s">
        <v>51</v>
      </c>
      <c r="O840" s="387"/>
      <c r="P840" s="474">
        <f>O840*H840</f>
        <v>0</v>
      </c>
      <c r="Q840" s="474">
        <v>0</v>
      </c>
      <c r="R840" s="474">
        <f>Q840*H840</f>
        <v>0</v>
      </c>
      <c r="S840" s="474">
        <v>0</v>
      </c>
      <c r="T840" s="475">
        <f>S840*H840</f>
        <v>0</v>
      </c>
      <c r="U840" s="387"/>
      <c r="V840" s="387"/>
      <c r="W840" s="387"/>
      <c r="X840" s="387"/>
      <c r="Y840" s="387"/>
      <c r="Z840" s="387"/>
      <c r="AA840" s="387"/>
      <c r="AB840" s="387"/>
      <c r="AC840" s="387"/>
      <c r="AD840" s="387"/>
      <c r="AE840" s="387"/>
      <c r="AR840" s="476" t="s">
        <v>1577</v>
      </c>
      <c r="AT840" s="476" t="s">
        <v>167</v>
      </c>
      <c r="AU840" s="476" t="s">
        <v>88</v>
      </c>
      <c r="AY840" s="378" t="s">
        <v>165</v>
      </c>
      <c r="BE840" s="477">
        <f>IF(N840="základní",J840,0)</f>
        <v>0</v>
      </c>
      <c r="BF840" s="477">
        <f>IF(N840="snížená",J840,0)</f>
        <v>0</v>
      </c>
      <c r="BG840" s="477">
        <f>IF(N840="zákl. přenesená",J840,0)</f>
        <v>0</v>
      </c>
      <c r="BH840" s="477">
        <f>IF(N840="sníž. přenesená",J840,0)</f>
        <v>0</v>
      </c>
      <c r="BI840" s="477">
        <f>IF(N840="nulová",J840,0)</f>
        <v>0</v>
      </c>
      <c r="BJ840" s="378" t="s">
        <v>88</v>
      </c>
      <c r="BK840" s="477">
        <f>ROUND(I840*H840,2)</f>
        <v>0</v>
      </c>
      <c r="BL840" s="378" t="s">
        <v>1577</v>
      </c>
      <c r="BM840" s="476" t="s">
        <v>1578</v>
      </c>
    </row>
    <row r="841" spans="1:65" s="391" customFormat="1">
      <c r="A841" s="387"/>
      <c r="B841" s="388"/>
      <c r="C841" s="387"/>
      <c r="D841" s="478" t="s">
        <v>174</v>
      </c>
      <c r="E841" s="387"/>
      <c r="F841" s="479" t="s">
        <v>1579</v>
      </c>
      <c r="G841" s="387"/>
      <c r="H841" s="387"/>
      <c r="I841" s="480"/>
      <c r="J841" s="387"/>
      <c r="K841" s="387"/>
      <c r="L841" s="388"/>
      <c r="M841" s="481"/>
      <c r="O841" s="387"/>
      <c r="P841" s="387"/>
      <c r="Q841" s="387"/>
      <c r="R841" s="387"/>
      <c r="S841" s="387"/>
      <c r="T841" s="482"/>
      <c r="U841" s="387"/>
      <c r="V841" s="387"/>
      <c r="W841" s="387"/>
      <c r="X841" s="387"/>
      <c r="Y841" s="387"/>
      <c r="Z841" s="387"/>
      <c r="AA841" s="387"/>
      <c r="AB841" s="387"/>
      <c r="AC841" s="387"/>
      <c r="AD841" s="387"/>
      <c r="AE841" s="387"/>
      <c r="AT841" s="378" t="s">
        <v>174</v>
      </c>
      <c r="AU841" s="378" t="s">
        <v>88</v>
      </c>
    </row>
    <row r="842" spans="1:65" s="483" customFormat="1" ht="22.5">
      <c r="B842" s="484"/>
      <c r="D842" s="485" t="s">
        <v>176</v>
      </c>
      <c r="E842" s="486" t="s">
        <v>79</v>
      </c>
      <c r="F842" s="487" t="s">
        <v>1580</v>
      </c>
      <c r="H842" s="488">
        <v>10</v>
      </c>
      <c r="I842" s="489"/>
      <c r="L842" s="484"/>
      <c r="M842" s="490"/>
      <c r="T842" s="491"/>
      <c r="AT842" s="486" t="s">
        <v>176</v>
      </c>
      <c r="AU842" s="486" t="s">
        <v>88</v>
      </c>
      <c r="AV842" s="483" t="s">
        <v>90</v>
      </c>
      <c r="AW842" s="483" t="s">
        <v>39</v>
      </c>
      <c r="AX842" s="483" t="s">
        <v>81</v>
      </c>
      <c r="AY842" s="486" t="s">
        <v>165</v>
      </c>
    </row>
    <row r="843" spans="1:65" s="391" customFormat="1" ht="24.2" customHeight="1">
      <c r="A843" s="387"/>
      <c r="B843" s="388"/>
      <c r="C843" s="465" t="s">
        <v>2935</v>
      </c>
      <c r="D843" s="465" t="s">
        <v>167</v>
      </c>
      <c r="E843" s="466" t="s">
        <v>1582</v>
      </c>
      <c r="F843" s="467" t="s">
        <v>1583</v>
      </c>
      <c r="G843" s="468" t="s">
        <v>1576</v>
      </c>
      <c r="H843" s="469">
        <v>10</v>
      </c>
      <c r="I843" s="470"/>
      <c r="J843" s="471">
        <f>ROUND(I843*H843,2)</f>
        <v>0</v>
      </c>
      <c r="K843" s="467" t="s">
        <v>171</v>
      </c>
      <c r="L843" s="388"/>
      <c r="M843" s="472" t="s">
        <v>79</v>
      </c>
      <c r="N843" s="473" t="s">
        <v>51</v>
      </c>
      <c r="O843" s="387"/>
      <c r="P843" s="474">
        <f>O843*H843</f>
        <v>0</v>
      </c>
      <c r="Q843" s="474">
        <v>0</v>
      </c>
      <c r="R843" s="474">
        <f>Q843*H843</f>
        <v>0</v>
      </c>
      <c r="S843" s="474">
        <v>0</v>
      </c>
      <c r="T843" s="475">
        <f>S843*H843</f>
        <v>0</v>
      </c>
      <c r="U843" s="387"/>
      <c r="V843" s="387"/>
      <c r="W843" s="387"/>
      <c r="X843" s="387"/>
      <c r="Y843" s="387"/>
      <c r="Z843" s="387"/>
      <c r="AA843" s="387"/>
      <c r="AB843" s="387"/>
      <c r="AC843" s="387"/>
      <c r="AD843" s="387"/>
      <c r="AE843" s="387"/>
      <c r="AR843" s="476" t="s">
        <v>1577</v>
      </c>
      <c r="AT843" s="476" t="s">
        <v>167</v>
      </c>
      <c r="AU843" s="476" t="s">
        <v>88</v>
      </c>
      <c r="AY843" s="378" t="s">
        <v>165</v>
      </c>
      <c r="BE843" s="477">
        <f>IF(N843="základní",J843,0)</f>
        <v>0</v>
      </c>
      <c r="BF843" s="477">
        <f>IF(N843="snížená",J843,0)</f>
        <v>0</v>
      </c>
      <c r="BG843" s="477">
        <f>IF(N843="zákl. přenesená",J843,0)</f>
        <v>0</v>
      </c>
      <c r="BH843" s="477">
        <f>IF(N843="sníž. přenesená",J843,0)</f>
        <v>0</v>
      </c>
      <c r="BI843" s="477">
        <f>IF(N843="nulová",J843,0)</f>
        <v>0</v>
      </c>
      <c r="BJ843" s="378" t="s">
        <v>88</v>
      </c>
      <c r="BK843" s="477">
        <f>ROUND(I843*H843,2)</f>
        <v>0</v>
      </c>
      <c r="BL843" s="378" t="s">
        <v>1577</v>
      </c>
      <c r="BM843" s="476" t="s">
        <v>1584</v>
      </c>
    </row>
    <row r="844" spans="1:65" s="391" customFormat="1">
      <c r="A844" s="387"/>
      <c r="B844" s="388"/>
      <c r="C844" s="387"/>
      <c r="D844" s="478" t="s">
        <v>174</v>
      </c>
      <c r="E844" s="387"/>
      <c r="F844" s="479" t="s">
        <v>1585</v>
      </c>
      <c r="G844" s="387"/>
      <c r="H844" s="387"/>
      <c r="I844" s="480"/>
      <c r="J844" s="387"/>
      <c r="K844" s="387"/>
      <c r="L844" s="388"/>
      <c r="M844" s="481"/>
      <c r="O844" s="387"/>
      <c r="P844" s="387"/>
      <c r="Q844" s="387"/>
      <c r="R844" s="387"/>
      <c r="S844" s="387"/>
      <c r="T844" s="482"/>
      <c r="U844" s="387"/>
      <c r="V844" s="387"/>
      <c r="W844" s="387"/>
      <c r="X844" s="387"/>
      <c r="Y844" s="387"/>
      <c r="Z844" s="387"/>
      <c r="AA844" s="387"/>
      <c r="AB844" s="387"/>
      <c r="AC844" s="387"/>
      <c r="AD844" s="387"/>
      <c r="AE844" s="387"/>
      <c r="AT844" s="378" t="s">
        <v>174</v>
      </c>
      <c r="AU844" s="378" t="s">
        <v>88</v>
      </c>
    </row>
    <row r="845" spans="1:65" s="483" customFormat="1" ht="22.5">
      <c r="B845" s="484"/>
      <c r="D845" s="485" t="s">
        <v>176</v>
      </c>
      <c r="E845" s="486" t="s">
        <v>79</v>
      </c>
      <c r="F845" s="487" t="s">
        <v>1586</v>
      </c>
      <c r="H845" s="488">
        <v>10</v>
      </c>
      <c r="I845" s="489"/>
      <c r="L845" s="484"/>
      <c r="M845" s="504"/>
      <c r="N845" s="505"/>
      <c r="O845" s="505"/>
      <c r="P845" s="505"/>
      <c r="Q845" s="505"/>
      <c r="R845" s="505"/>
      <c r="S845" s="505"/>
      <c r="T845" s="506"/>
      <c r="AT845" s="486" t="s">
        <v>176</v>
      </c>
      <c r="AU845" s="486" t="s">
        <v>88</v>
      </c>
      <c r="AV845" s="483" t="s">
        <v>90</v>
      </c>
      <c r="AW845" s="483" t="s">
        <v>39</v>
      </c>
      <c r="AX845" s="483" t="s">
        <v>81</v>
      </c>
      <c r="AY845" s="486" t="s">
        <v>165</v>
      </c>
    </row>
    <row r="846" spans="1:65" s="391" customFormat="1" ht="6.95" customHeight="1">
      <c r="A846" s="387"/>
      <c r="B846" s="417"/>
      <c r="C846" s="418"/>
      <c r="D846" s="418"/>
      <c r="E846" s="418"/>
      <c r="F846" s="418"/>
      <c r="G846" s="418"/>
      <c r="H846" s="418"/>
      <c r="I846" s="418"/>
      <c r="J846" s="418"/>
      <c r="K846" s="418"/>
      <c r="L846" s="388"/>
      <c r="M846" s="387"/>
      <c r="O846" s="387"/>
      <c r="P846" s="387"/>
      <c r="Q846" s="387"/>
      <c r="R846" s="387"/>
      <c r="S846" s="387"/>
      <c r="T846" s="387"/>
      <c r="U846" s="387"/>
      <c r="V846" s="387"/>
      <c r="W846" s="387"/>
      <c r="X846" s="387"/>
      <c r="Y846" s="387"/>
      <c r="Z846" s="387"/>
      <c r="AA846" s="387"/>
      <c r="AB846" s="387"/>
      <c r="AC846" s="387"/>
      <c r="AD846" s="387"/>
      <c r="AE846" s="387"/>
    </row>
  </sheetData>
  <sheetProtection algorithmName="SHA-512" hashValue="dzPP9RyBxCpPJj3D5qWmPkzxwmfjU3FNs0anqhMM6alEEk3Y+/eGtseph0IW0dbpzT9rnrlskXqqR+j3Cl3UOw==" saltValue="T3MoOLk0BO24lta/t5IG5O7hA59YS8znqZ4eb9voDr1E5VBh6RwoEzTTNT1Eh6wcYQueYzDkVvzEoo/9p5dEsw==" spinCount="100000" sheet="1" objects="1" scenarios="1" formatColumns="0" formatRows="0" autoFilter="0"/>
  <autoFilter ref="C114:K845" xr:uid="{00000000-0009-0000-0000-000001000000}"/>
  <mergeCells count="12">
    <mergeCell ref="E50:H50"/>
    <mergeCell ref="E52:H52"/>
    <mergeCell ref="E54:H54"/>
    <mergeCell ref="E103:H103"/>
    <mergeCell ref="E105:H105"/>
    <mergeCell ref="E107:H107"/>
    <mergeCell ref="L2:V2"/>
    <mergeCell ref="E7:H7"/>
    <mergeCell ref="E9:H9"/>
    <mergeCell ref="E11:H11"/>
    <mergeCell ref="E20:H20"/>
    <mergeCell ref="E29:H29"/>
  </mergeCells>
  <hyperlinks>
    <hyperlink ref="F119" r:id="rId1" xr:uid="{E5900A37-896B-419A-9085-631DCAAE32AC}"/>
    <hyperlink ref="F122" r:id="rId2" xr:uid="{6B051CE6-E32B-4C77-A321-4DD67D60B55B}"/>
    <hyperlink ref="F124" r:id="rId3" xr:uid="{C5021331-E186-4AAD-B4D8-385D998C56C4}"/>
    <hyperlink ref="F127" r:id="rId4" xr:uid="{8567DCFC-50C0-4C47-B874-8D02E25FCCD2}"/>
    <hyperlink ref="F131" r:id="rId5" xr:uid="{E96693AC-F168-48EF-A5E5-007F3A931C27}"/>
    <hyperlink ref="F135" r:id="rId6" xr:uid="{240AA0BB-3D5E-4282-AD04-86E304D9A001}"/>
    <hyperlink ref="F140" r:id="rId7" xr:uid="{469532E0-6852-4AF3-A0A7-BC13754D6B24}"/>
    <hyperlink ref="F144" r:id="rId8" xr:uid="{3763DE07-51FD-4BD0-BEC5-49AC62F6AD4E}"/>
    <hyperlink ref="F146" r:id="rId9" xr:uid="{9BBE6ED3-7EED-45AB-93BF-1D24A431D01E}"/>
    <hyperlink ref="F149" r:id="rId10" xr:uid="{1AB4039E-9F5C-43E1-A501-642922FDC00A}"/>
    <hyperlink ref="F153" r:id="rId11" xr:uid="{41606156-EC50-416B-8719-98A40D92BD41}"/>
    <hyperlink ref="F157" r:id="rId12" xr:uid="{4F11B27F-B710-493B-B2EA-28A8CD12141E}"/>
    <hyperlink ref="F159" r:id="rId13" xr:uid="{575CFE66-F023-4F1D-8555-BFAA0A857553}"/>
    <hyperlink ref="F165" r:id="rId14" xr:uid="{7BC5E017-48D1-46B2-82EC-B5AFB86C870E}"/>
    <hyperlink ref="F168" r:id="rId15" xr:uid="{C615CFE5-7145-4E49-AA56-A96285E0B02F}"/>
    <hyperlink ref="F174" r:id="rId16" xr:uid="{CA639AFC-9F6C-4137-84F0-79A3CA8ED2B0}"/>
    <hyperlink ref="F180" r:id="rId17" xr:uid="{7DA96548-AE05-4641-8AD4-D41CB4DD20A9}"/>
    <hyperlink ref="F186" r:id="rId18" xr:uid="{D87CC7E4-0FE6-4FD0-8A6F-9AC471750BA0}"/>
    <hyperlink ref="F192" r:id="rId19" xr:uid="{DAC065AF-76FE-475E-B3FE-DB119225A959}"/>
    <hyperlink ref="F195" r:id="rId20" xr:uid="{A73A1BB1-BCC9-445C-9455-56B82AC3CB02}"/>
    <hyperlink ref="F199" r:id="rId21" xr:uid="{BAEC8FF3-0BC3-44F5-A3D2-850EF4CE6B47}"/>
    <hyperlink ref="F202" r:id="rId22" xr:uid="{AF47F7A7-BCA9-414E-B6F4-C9B04ABE9B9C}"/>
    <hyperlink ref="F207" r:id="rId23" xr:uid="{465E30DD-547A-411C-A756-771991937C4E}"/>
    <hyperlink ref="F214" r:id="rId24" xr:uid="{EA8992D5-882B-47F7-8CBE-FAB63B68C1A9}"/>
    <hyperlink ref="F218" r:id="rId25" xr:uid="{372D13B0-4C3F-4603-869C-23F229D3C7D6}"/>
    <hyperlink ref="F221" r:id="rId26" xr:uid="{E8728B95-90F6-46CA-84A9-087D7D080F60}"/>
    <hyperlink ref="F224" r:id="rId27" xr:uid="{A48F8DD1-EAA2-48DE-A343-2CD0D69265C8}"/>
    <hyperlink ref="F229" r:id="rId28" xr:uid="{D6F9DC9B-1B63-4BBD-8505-C707979913F2}"/>
    <hyperlink ref="F232" r:id="rId29" xr:uid="{4995EE5B-865A-4717-8171-1832571CB2D9}"/>
    <hyperlink ref="F235" r:id="rId30" xr:uid="{4AF9406E-414D-42C9-9006-3F1061D5F43E}"/>
    <hyperlink ref="F238" r:id="rId31" xr:uid="{70BB063D-9932-441C-9D2C-9F51AC9B9453}"/>
    <hyperlink ref="F241" r:id="rId32" xr:uid="{BC160CE7-B838-429A-958F-94A1DE44DD8D}"/>
    <hyperlink ref="F245" r:id="rId33" xr:uid="{87E28839-E5FD-473E-94F9-5691E0354BD8}"/>
    <hyperlink ref="F248" r:id="rId34" xr:uid="{B30B86C4-AB03-4924-9841-19F992D02718}"/>
    <hyperlink ref="F251" r:id="rId35" xr:uid="{08E4EFA4-B229-4050-8A06-AC6186037F04}"/>
    <hyperlink ref="F254" r:id="rId36" xr:uid="{FEE5689F-0953-4B43-83CE-C2A4E6B11265}"/>
    <hyperlink ref="F257" r:id="rId37" xr:uid="{60593296-55C6-4904-A8FD-1DCF6ABAE2CE}"/>
    <hyperlink ref="F263" r:id="rId38" xr:uid="{92DED064-A934-4A14-A659-CB5D72D1ACAB}"/>
    <hyperlink ref="F269" r:id="rId39" xr:uid="{E16BCAF7-A7F3-4597-B918-4F4D09187CC7}"/>
    <hyperlink ref="F273" r:id="rId40" xr:uid="{A499C831-ABE3-4962-AA8F-E599710DE22C}"/>
    <hyperlink ref="F276" r:id="rId41" xr:uid="{EAEE3DDB-719B-4EDE-BC26-67425C211C61}"/>
    <hyperlink ref="F279" r:id="rId42" xr:uid="{42E8F0D2-14F5-4203-A1DC-AC1D86A6F4EC}"/>
    <hyperlink ref="F282" r:id="rId43" xr:uid="{BC60611F-A06E-41B8-976F-5E0052818D33}"/>
    <hyperlink ref="F285" r:id="rId44" xr:uid="{BD66ABF4-6D38-489F-8797-BFAA0D0B2C45}"/>
    <hyperlink ref="F288" r:id="rId45" xr:uid="{6BF680A4-A72B-4CEE-854F-82D43AB22311}"/>
    <hyperlink ref="F291" r:id="rId46" xr:uid="{32570D1A-7E4A-4F04-9B88-D5337FA19F9E}"/>
    <hyperlink ref="F294" r:id="rId47" xr:uid="{C7A78841-7E49-4662-AE46-21099E41762B}"/>
    <hyperlink ref="F297" r:id="rId48" xr:uid="{7838E63B-F280-4B50-95F6-734BAEABB52E}"/>
    <hyperlink ref="F300" r:id="rId49" xr:uid="{44CDC688-51CE-42DD-9BEF-5AB5BF0C5DFF}"/>
    <hyperlink ref="F303" r:id="rId50" xr:uid="{AAD97049-64E7-4CB2-8C99-313593232FC3}"/>
    <hyperlink ref="F306" r:id="rId51" xr:uid="{D335636E-AEAA-496A-918E-31828C1E4AF5}"/>
    <hyperlink ref="F309" r:id="rId52" xr:uid="{7F39C226-F0DE-4462-9AA3-6FDB11560A4C}"/>
    <hyperlink ref="F312" r:id="rId53" xr:uid="{E30CFBC2-DD3B-4635-B633-B6EE0CA7000A}"/>
    <hyperlink ref="F315" r:id="rId54" xr:uid="{1ACB8335-D108-46E3-83EE-CCF84794009E}"/>
    <hyperlink ref="F318" r:id="rId55" xr:uid="{B4AE23CB-93FA-4788-80C9-0601182D4DEC}"/>
    <hyperlink ref="F321" r:id="rId56" xr:uid="{ABFD0C82-7576-44CF-9864-2DAE837E955A}"/>
    <hyperlink ref="F324" r:id="rId57" xr:uid="{34D8F810-2A33-4721-9CB0-957E3C280A88}"/>
    <hyperlink ref="F327" r:id="rId58" xr:uid="{F76A675A-5D2E-4825-A7E6-336D3D98FFFD}"/>
    <hyperlink ref="F329" r:id="rId59" xr:uid="{194FE7EB-FD86-44B4-B2DD-F9EBC5DD2F93}"/>
    <hyperlink ref="F331" r:id="rId60" xr:uid="{97E8E536-4702-4B0C-ADE5-4134D07AC596}"/>
    <hyperlink ref="F335" r:id="rId61" xr:uid="{B0E98B9F-95F6-41AE-8C07-9E9EF29B544B}"/>
    <hyperlink ref="F337" r:id="rId62" xr:uid="{1E7C7230-9872-4C09-B175-5D298B3454F1}"/>
    <hyperlink ref="F339" r:id="rId63" xr:uid="{DA3133B3-FC69-49A0-830C-3315A8C7052D}"/>
    <hyperlink ref="F341" r:id="rId64" xr:uid="{A6465A40-068F-44E9-ABB0-25F2DE433C5E}"/>
    <hyperlink ref="F343" r:id="rId65" xr:uid="{6E8B27A4-627A-44D9-84B6-4287A55F1764}"/>
    <hyperlink ref="F345" r:id="rId66" xr:uid="{00AFEFA0-1E2E-4BFD-A30B-ED7075C2FF78}"/>
    <hyperlink ref="F347" r:id="rId67" xr:uid="{F67A33CE-917D-41D1-AED8-3D71D8CC617F}"/>
    <hyperlink ref="F349" r:id="rId68" xr:uid="{5950B8CD-0638-4B6A-AA18-C2A0305A3C6E}"/>
    <hyperlink ref="F352" r:id="rId69" xr:uid="{073460BF-0434-43C1-BCCB-E384C93485E8}"/>
    <hyperlink ref="F356" r:id="rId70" xr:uid="{EEEF9182-5FE7-4E5E-A356-D7B82DD72E5F}"/>
    <hyperlink ref="F361" r:id="rId71" xr:uid="{8408275A-7B5C-4749-A6C7-3DF5388B65DA}"/>
    <hyperlink ref="F366" r:id="rId72" xr:uid="{50742C28-4603-4E25-95F9-91FF28579BB0}"/>
    <hyperlink ref="F375" r:id="rId73" xr:uid="{DBF296F8-7F3F-44A8-AA38-3232740ED9F8}"/>
    <hyperlink ref="F384" r:id="rId74" xr:uid="{67B78D8D-6132-45ED-B1F6-CA1A9DDF741B}"/>
    <hyperlink ref="F387" r:id="rId75" xr:uid="{6B22BA89-B0AB-46F5-8F28-546B5AF018A4}"/>
    <hyperlink ref="F390" r:id="rId76" xr:uid="{C280566E-44CD-422D-92C7-F7B0F524F99F}"/>
    <hyperlink ref="F395" r:id="rId77" xr:uid="{9392FF47-BA7C-45D2-9B4A-A0F972613E31}"/>
    <hyperlink ref="F404" r:id="rId78" xr:uid="{B02C80EB-6956-45A0-A90F-1FFAF1194C14}"/>
    <hyperlink ref="F407" r:id="rId79" xr:uid="{A93FFD0C-7B2A-4B5D-AAD8-41D59ACB8349}"/>
    <hyperlink ref="F410" r:id="rId80" xr:uid="{9AC2A148-D50C-4E20-8875-D2DDF23E918B}"/>
    <hyperlink ref="F413" r:id="rId81" xr:uid="{628979B6-6D1C-4B2B-9713-67DF5D758A2C}"/>
    <hyperlink ref="F416" r:id="rId82" xr:uid="{C6E4A012-3985-46ED-809E-A1D120BF5325}"/>
    <hyperlink ref="F419" r:id="rId83" xr:uid="{A9095C8C-F858-4445-BF30-CAD990EAFF05}"/>
    <hyperlink ref="F422" r:id="rId84" xr:uid="{7670AE3B-480C-4688-BE9D-1F637BEB3CB2}"/>
    <hyperlink ref="F425" r:id="rId85" xr:uid="{304807AE-F81E-4A53-9F2E-C1651007141F}"/>
    <hyperlink ref="F427" r:id="rId86" xr:uid="{9DB3D4F6-DE54-4187-A5AC-D5C9BFDBD6D6}"/>
    <hyperlink ref="F431" r:id="rId87" xr:uid="{9A0ACA50-7A83-47AF-8D64-8727C96B7F40}"/>
    <hyperlink ref="F434" r:id="rId88" xr:uid="{AA1FB220-F661-414E-A5AC-290D469FE513}"/>
    <hyperlink ref="F437" r:id="rId89" xr:uid="{2D3ADCE8-EE12-4A24-B8AF-7D7FE96A76F8}"/>
    <hyperlink ref="F440" r:id="rId90" xr:uid="{9EA4A3B6-2E6F-4F2A-ADE9-B1EA68174D1F}"/>
    <hyperlink ref="F442" r:id="rId91" xr:uid="{2E3CED6F-F38B-4D9B-AC6A-892C227B6381}"/>
    <hyperlink ref="F444" r:id="rId92" xr:uid="{514C9462-CAF0-496C-BD71-65A0B33219D3}"/>
    <hyperlink ref="F447" r:id="rId93" xr:uid="{41EE4B34-6B61-4D08-8F12-256C8BC9411C}"/>
    <hyperlink ref="F450" r:id="rId94" xr:uid="{73360142-39DA-49D0-A995-28E2ADCDFECC}"/>
    <hyperlink ref="F453" r:id="rId95" xr:uid="{6635B275-4437-4AAC-B687-13A80697966D}"/>
    <hyperlink ref="F456" r:id="rId96" xr:uid="{9080504D-2B04-47B0-B010-25232EE8E9D2}"/>
    <hyperlink ref="F459" r:id="rId97" xr:uid="{DAC268B7-D94B-43A3-9101-DDAEB1418FB5}"/>
    <hyperlink ref="F462" r:id="rId98" xr:uid="{A2AFD3A2-580F-43F8-84D3-66E8C6C11243}"/>
    <hyperlink ref="F465" r:id="rId99" xr:uid="{776E0888-6DFB-47C3-B775-61354FD70BD3}"/>
    <hyperlink ref="F470" r:id="rId100" xr:uid="{0635F407-F7E2-49CF-B61F-9026962DAB8F}"/>
    <hyperlink ref="F473" r:id="rId101" xr:uid="{82FF7171-5403-4065-AC4C-645C629669AE}"/>
    <hyperlink ref="F476" r:id="rId102" xr:uid="{6D3968C5-01B4-4331-A523-4F430B2B07ED}"/>
    <hyperlink ref="F479" r:id="rId103" xr:uid="{2263109E-836F-4BEB-A940-B42B47DCF9CC}"/>
    <hyperlink ref="F482" r:id="rId104" xr:uid="{D72AF557-4013-4949-8C91-1C602FC4FC01}"/>
    <hyperlink ref="F486" r:id="rId105" xr:uid="{68A4A0D4-F01D-4622-8432-D1D636CDB2C5}"/>
    <hyperlink ref="F490" r:id="rId106" xr:uid="{45D21ECE-52A1-4F78-A868-B382A4EE275C}"/>
    <hyperlink ref="F494" r:id="rId107" xr:uid="{9FAA213B-83B5-46A7-B70F-C2E319C4BFED}"/>
    <hyperlink ref="F497" r:id="rId108" xr:uid="{42FBF18B-755E-435E-8B3D-C94918940433}"/>
    <hyperlink ref="F500" r:id="rId109" xr:uid="{DC545E64-4399-4A07-B61E-EBF02927C460}"/>
    <hyperlink ref="F503" r:id="rId110" xr:uid="{77E8E461-5FB2-4B9C-9884-5963BECBED76}"/>
    <hyperlink ref="F508" r:id="rId111" xr:uid="{80E58845-4EAA-4871-A678-0F49A5F6706A}"/>
    <hyperlink ref="F511" r:id="rId112" xr:uid="{1631E966-E265-4698-B91D-38A4AEB880C7}"/>
    <hyperlink ref="F516" r:id="rId113" xr:uid="{C4996737-7E90-4DC4-8F25-78FC51E24E3E}"/>
    <hyperlink ref="F520" r:id="rId114" xr:uid="{FFAEA3EA-D262-48EE-9223-9E79DE9070B5}"/>
    <hyperlink ref="F525" r:id="rId115" xr:uid="{3D708EED-BF8D-458B-B03C-31E974B009C3}"/>
    <hyperlink ref="F533" r:id="rId116" xr:uid="{703A9EDB-E088-40DF-914E-970AAF40920E}"/>
    <hyperlink ref="F538" r:id="rId117" xr:uid="{53087183-CDF1-462A-85E2-5CEA8D6CFB7D}"/>
    <hyperlink ref="F543" r:id="rId118" xr:uid="{D05585E4-FB24-4A80-9076-AE2373EF4CC8}"/>
    <hyperlink ref="F549" r:id="rId119" xr:uid="{5C59BF2F-43DD-4ADB-9C3D-C003A71B1B89}"/>
    <hyperlink ref="F553" r:id="rId120" xr:uid="{7CC223EC-9AD9-448D-AC37-742C0D7D537D}"/>
    <hyperlink ref="F557" r:id="rId121" xr:uid="{849F7578-E412-4661-AA27-490304DBDEF8}"/>
    <hyperlink ref="F561" r:id="rId122" xr:uid="{92B43E39-73A1-48DC-9657-3D318B48C728}"/>
    <hyperlink ref="F567" r:id="rId123" xr:uid="{EE3AB884-B536-4939-B516-7FA46B8FE26C}"/>
    <hyperlink ref="F573" r:id="rId124" xr:uid="{41444321-2135-406B-8364-89D8C5B61137}"/>
    <hyperlink ref="F579" r:id="rId125" xr:uid="{3A4A2210-5757-4DD6-BB6C-882AEECB191D}"/>
    <hyperlink ref="F583" r:id="rId126" xr:uid="{4E1AA832-2254-4032-B82D-9D4A6730BAE0}"/>
    <hyperlink ref="F593" r:id="rId127" xr:uid="{6DD73F13-D9C4-4391-B9C9-EA3DA67CF04C}"/>
    <hyperlink ref="F597" r:id="rId128" xr:uid="{060C3C97-A5E7-45DA-8317-BE97A4817163}"/>
    <hyperlink ref="F605" r:id="rId129" xr:uid="{DE70FCA4-83AF-4BF9-B518-2B2505588C36}"/>
    <hyperlink ref="F609" r:id="rId130" xr:uid="{F8F42C89-716E-48F2-A8B2-E595C0D63E03}"/>
    <hyperlink ref="F613" r:id="rId131" xr:uid="{FD4F525B-CD2C-43E8-AC13-6BF8002CF605}"/>
    <hyperlink ref="F617" r:id="rId132" xr:uid="{F25679FF-FF43-49ED-86FB-B01F3698EA89}"/>
    <hyperlink ref="F621" r:id="rId133" xr:uid="{FDBEBE64-0EB5-4797-8E6C-FCCEC09CDC19}"/>
    <hyperlink ref="F631" r:id="rId134" xr:uid="{04919000-EAA1-4ACB-AE15-30435702792A}"/>
    <hyperlink ref="F635" r:id="rId135" xr:uid="{8D6C5EBB-83E7-4231-A1E5-4DBCE8885A6B}"/>
    <hyperlink ref="F638" r:id="rId136" xr:uid="{E357D678-049A-4DD5-86D2-3E90E48CE0E2}"/>
    <hyperlink ref="F642" r:id="rId137" xr:uid="{82303603-F291-4B61-8B62-982CA6B36420}"/>
    <hyperlink ref="F645" r:id="rId138" xr:uid="{9663A93F-F998-4865-B1DD-863DE2EDDF9A}"/>
    <hyperlink ref="F651" r:id="rId139" xr:uid="{C3EED789-10DC-4698-B059-0D6145ABA09F}"/>
    <hyperlink ref="F654" r:id="rId140" xr:uid="{36BBDC81-EC2C-401D-94FE-EAA1EB3674BE}"/>
    <hyperlink ref="F657" r:id="rId141" xr:uid="{A70E2A30-5EA9-488F-8299-B3554035DD37}"/>
    <hyperlink ref="F660" r:id="rId142" xr:uid="{BD0E31DA-7165-403F-9B31-CB226BFACB47}"/>
    <hyperlink ref="F663" r:id="rId143" xr:uid="{A8BD2EE9-ED20-4C79-8763-09C88991D82D}"/>
    <hyperlink ref="F665" r:id="rId144" xr:uid="{B5108EF3-F188-4174-84D5-56E44D00AAB1}"/>
    <hyperlink ref="F670" r:id="rId145" xr:uid="{1586F02B-594A-4ABD-8B77-0EED71C24BBA}"/>
    <hyperlink ref="F673" r:id="rId146" xr:uid="{5AD603B6-BE13-49C9-B33A-530EDD198FBF}"/>
    <hyperlink ref="F676" r:id="rId147" xr:uid="{E89B7FD4-1A2C-407E-A342-E527984376F8}"/>
    <hyperlink ref="F679" r:id="rId148" xr:uid="{B99AD09D-19EE-44F8-A3D9-905934D1924C}"/>
    <hyperlink ref="F682" r:id="rId149" xr:uid="{ECCE8D44-6384-4A34-9372-3F61B1F08DDE}"/>
    <hyperlink ref="F685" r:id="rId150" xr:uid="{FB89E35F-35E2-41A8-B6C3-5F4B823D1805}"/>
    <hyperlink ref="F688" r:id="rId151" xr:uid="{595E9540-9A12-422F-913E-39BDCF57EFB6}"/>
    <hyperlink ref="F691" r:id="rId152" xr:uid="{4E5759F3-10CB-4937-88AC-682B03A5976F}"/>
    <hyperlink ref="F694" r:id="rId153" xr:uid="{D03D3B43-DD13-4B64-A940-265693E362A0}"/>
    <hyperlink ref="F697" r:id="rId154" xr:uid="{4550BD7B-2AEB-4660-B2BC-94312447811F}"/>
    <hyperlink ref="F705" r:id="rId155" xr:uid="{5F4C8A0C-FD85-4907-BB5A-F7F70A19D5C8}"/>
    <hyperlink ref="F708" r:id="rId156" xr:uid="{6BE9BBC8-609A-489F-A165-308EA396BFEC}"/>
    <hyperlink ref="F713" r:id="rId157" xr:uid="{890FF194-691B-4646-8819-DB5E18ADB118}"/>
    <hyperlink ref="F723" r:id="rId158" xr:uid="{4A168AB1-3D98-423A-873C-D1EB03F2A584}"/>
    <hyperlink ref="F734" r:id="rId159" xr:uid="{587A69D2-9C65-42EF-B9DE-461ED1EF4662}"/>
    <hyperlink ref="F737" r:id="rId160" xr:uid="{82373059-542B-49FD-9B82-3748ECF15BC7}"/>
    <hyperlink ref="F740" r:id="rId161" xr:uid="{D5D58F8F-2189-4CF2-B5B7-E7F3050C2BFC}"/>
    <hyperlink ref="F743" r:id="rId162" xr:uid="{7D78BE24-7486-4286-9877-6102E8E2936A}"/>
    <hyperlink ref="F746" r:id="rId163" xr:uid="{639C4878-E09B-4CCA-A910-89C1A33711AD}"/>
    <hyperlink ref="F752" r:id="rId164" xr:uid="{87901812-D65F-4004-B6CF-492F8E31EA7A}"/>
    <hyperlink ref="F755" r:id="rId165" xr:uid="{B80ED83D-C178-419A-9CEF-9CC769351A07}"/>
    <hyperlink ref="F759" r:id="rId166" xr:uid="{184987BB-4FE7-428C-B9AA-C0CC4F3BADC7}"/>
    <hyperlink ref="F762" r:id="rId167" xr:uid="{0B0CC5D2-EA1D-4C8E-AE18-D5F32226E160}"/>
    <hyperlink ref="F765" r:id="rId168" xr:uid="{9B252B3A-C207-45DC-AE39-CC32C71657E9}"/>
    <hyperlink ref="F768" r:id="rId169" xr:uid="{99D47A73-9CFA-4C54-9695-622E3B10249B}"/>
    <hyperlink ref="F771" r:id="rId170" xr:uid="{3AA33068-7413-4C17-AC74-3F28BCADBD24}"/>
    <hyperlink ref="F774" r:id="rId171" xr:uid="{6718F0C7-F027-4035-A768-71CE48118A4C}"/>
    <hyperlink ref="F777" r:id="rId172" xr:uid="{1B80787E-2BAC-44E3-AE6C-7F2E6EDA6DE5}"/>
    <hyperlink ref="F779" r:id="rId173" xr:uid="{62C6AF73-DFC4-4EEF-B46F-D3B6C0CDB9D9}"/>
    <hyperlink ref="F783" r:id="rId174" xr:uid="{AE1B1735-4933-488B-97DD-8DEAD2AAAFFE}"/>
    <hyperlink ref="F786" r:id="rId175" xr:uid="{B9478471-A04E-4E84-B15F-B11CD5C2CDCC}"/>
    <hyperlink ref="F789" r:id="rId176" xr:uid="{298A7C27-E2E5-47B1-A6EA-CBF721D986D9}"/>
    <hyperlink ref="F792" r:id="rId177" xr:uid="{D06567BD-545C-4FF2-BD4A-18F0332F8CA1}"/>
    <hyperlink ref="F799" r:id="rId178" xr:uid="{3DCC3BDD-DD1E-45ED-B794-65A15BA51DEE}"/>
    <hyperlink ref="F802" r:id="rId179" xr:uid="{FB00F449-ED4A-47AE-8C7B-3DF043CBFC6E}"/>
    <hyperlink ref="F807" r:id="rId180" xr:uid="{0E368AED-B99E-42E3-8E46-0185F3CBE3C5}"/>
    <hyperlink ref="F812" r:id="rId181" xr:uid="{774BF0EA-1034-42A7-B715-99CD856CDDC4}"/>
    <hyperlink ref="F815" r:id="rId182" xr:uid="{211E41B7-948A-4237-A8E4-67C55F3D58EF}"/>
    <hyperlink ref="F818" r:id="rId183" xr:uid="{4EE9861A-DCCD-4995-A88E-E342D208AC2E}"/>
    <hyperlink ref="F821" r:id="rId184" xr:uid="{42C079DE-DE4C-484D-B81E-B1A6E7CAC1F0}"/>
    <hyperlink ref="F824" r:id="rId185" xr:uid="{A7619711-7D34-41A0-8938-4B59FB1C55A7}"/>
    <hyperlink ref="F827" r:id="rId186" xr:uid="{8A5513D5-F6B2-4C43-B1A8-0C9A66040C1F}"/>
    <hyperlink ref="F830" r:id="rId187" xr:uid="{67746C55-0BB3-4AAE-A88F-30115E71E7E8}"/>
    <hyperlink ref="F834" r:id="rId188" xr:uid="{B2E85E45-26C2-45C0-8F26-07A02009DD61}"/>
    <hyperlink ref="F836" r:id="rId189" xr:uid="{6C07A803-DB79-4063-8874-4E497628C6B8}"/>
    <hyperlink ref="F841" r:id="rId190" xr:uid="{AA98FC0E-9871-476D-A0B8-396C0B5B841B}"/>
    <hyperlink ref="F844" r:id="rId191" xr:uid="{AFD96394-0FBA-486F-B70B-70A3C73AF3CD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74"/>
  <sheetViews>
    <sheetView showGridLines="0" topLeftCell="A348" workbookViewId="0">
      <selection activeCell="J367" sqref="J36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1" t="str">
        <f>'Rekapitulace stavby'!K6</f>
        <v>Aquacentrum Teplice p.o. - venkovní úpravy</v>
      </c>
      <c r="F7" s="362"/>
      <c r="G7" s="362"/>
      <c r="H7" s="362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1" t="s">
        <v>113</v>
      </c>
      <c r="F9" s="363"/>
      <c r="G9" s="363"/>
      <c r="H9" s="36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4" t="s">
        <v>1587</v>
      </c>
      <c r="F11" s="363"/>
      <c r="G11" s="363"/>
      <c r="H11" s="36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5" t="str">
        <f>'Rekapitulace stavby'!E14</f>
        <v>Vyplň údaj</v>
      </c>
      <c r="F20" s="366"/>
      <c r="G20" s="366"/>
      <c r="H20" s="366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7" t="s">
        <v>79</v>
      </c>
      <c r="F29" s="367"/>
      <c r="G29" s="367"/>
      <c r="H29" s="36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ROUND(J105,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ROUND((SUM(BE105:BE373)),  2)</f>
        <v>0</v>
      </c>
      <c r="G35" s="34"/>
      <c r="H35" s="34"/>
      <c r="I35" s="124">
        <v>0.21</v>
      </c>
      <c r="J35" s="123">
        <f>ROUND(((SUM(BE105:BE373))*I35),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ROUND((SUM(BF105:BF373)),  2)</f>
        <v>0</v>
      </c>
      <c r="G36" s="34"/>
      <c r="H36" s="34"/>
      <c r="I36" s="124">
        <v>0.15</v>
      </c>
      <c r="J36" s="123">
        <f>ROUND(((SUM(BF105:BF373))*I36),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ROUND((SUM(BG105:BG373)),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ROUND((SUM(BH105:BH373)),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ROUND((SUM(BI105:BI373)),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9" t="str">
        <f>E7</f>
        <v>Aquacentrum Teplice p.o. - venkovní úpravy</v>
      </c>
      <c r="F50" s="360"/>
      <c r="G50" s="360"/>
      <c r="H50" s="36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9" t="s">
        <v>113</v>
      </c>
      <c r="F52" s="358"/>
      <c r="G52" s="358"/>
      <c r="H52" s="35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6" t="str">
        <f>E11</f>
        <v>SO 102 10 - Rozšíření stávajícího brouzdaliště</v>
      </c>
      <c r="F54" s="358"/>
      <c r="G54" s="358"/>
      <c r="H54" s="35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J105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J106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J107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J163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J195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1588</v>
      </c>
      <c r="E68" s="148"/>
      <c r="F68" s="148"/>
      <c r="G68" s="148"/>
      <c r="H68" s="148"/>
      <c r="I68" s="148"/>
      <c r="J68" s="149">
        <f>J200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1589</v>
      </c>
      <c r="E69" s="148"/>
      <c r="F69" s="148"/>
      <c r="G69" s="148"/>
      <c r="H69" s="148"/>
      <c r="I69" s="148"/>
      <c r="J69" s="149">
        <f>J217</f>
        <v>0</v>
      </c>
      <c r="K69" s="97"/>
      <c r="L69" s="150"/>
    </row>
    <row r="70" spans="2:12" s="10" customFormat="1" ht="19.899999999999999" customHeight="1">
      <c r="B70" s="146"/>
      <c r="C70" s="97"/>
      <c r="D70" s="147" t="s">
        <v>124</v>
      </c>
      <c r="E70" s="148"/>
      <c r="F70" s="148"/>
      <c r="G70" s="148"/>
      <c r="H70" s="148"/>
      <c r="I70" s="148"/>
      <c r="J70" s="149">
        <f>J227</f>
        <v>0</v>
      </c>
      <c r="K70" s="97"/>
      <c r="L70" s="150"/>
    </row>
    <row r="71" spans="2:12" s="10" customFormat="1" ht="19.899999999999999" customHeight="1">
      <c r="B71" s="146"/>
      <c r="C71" s="97"/>
      <c r="D71" s="147" t="s">
        <v>1590</v>
      </c>
      <c r="E71" s="148"/>
      <c r="F71" s="148"/>
      <c r="G71" s="148"/>
      <c r="H71" s="148"/>
      <c r="I71" s="148"/>
      <c r="J71" s="149">
        <f>J231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125</v>
      </c>
      <c r="E72" s="148"/>
      <c r="F72" s="148"/>
      <c r="G72" s="148"/>
      <c r="H72" s="148"/>
      <c r="I72" s="148"/>
      <c r="J72" s="149">
        <f>J288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127</v>
      </c>
      <c r="E73" s="148"/>
      <c r="F73" s="148"/>
      <c r="G73" s="148"/>
      <c r="H73" s="148"/>
      <c r="I73" s="148"/>
      <c r="J73" s="149">
        <f>J298</f>
        <v>0</v>
      </c>
      <c r="K73" s="97"/>
      <c r="L73" s="150"/>
    </row>
    <row r="74" spans="2:12" s="10" customFormat="1" ht="19.899999999999999" customHeight="1">
      <c r="B74" s="146"/>
      <c r="C74" s="97"/>
      <c r="D74" s="147" t="s">
        <v>128</v>
      </c>
      <c r="E74" s="148"/>
      <c r="F74" s="148"/>
      <c r="G74" s="148"/>
      <c r="H74" s="148"/>
      <c r="I74" s="148"/>
      <c r="J74" s="149">
        <f>J305</f>
        <v>0</v>
      </c>
      <c r="K74" s="97"/>
      <c r="L74" s="150"/>
    </row>
    <row r="75" spans="2:12" s="10" customFormat="1" ht="19.899999999999999" customHeight="1">
      <c r="B75" s="146"/>
      <c r="C75" s="97"/>
      <c r="D75" s="147" t="s">
        <v>129</v>
      </c>
      <c r="E75" s="148"/>
      <c r="F75" s="148"/>
      <c r="G75" s="148"/>
      <c r="H75" s="148"/>
      <c r="I75" s="148"/>
      <c r="J75" s="149">
        <f>J316</f>
        <v>0</v>
      </c>
      <c r="K75" s="97"/>
      <c r="L75" s="150"/>
    </row>
    <row r="76" spans="2:12" s="9" customFormat="1" ht="24.95" customHeight="1">
      <c r="B76" s="140"/>
      <c r="C76" s="141"/>
      <c r="D76" s="142" t="s">
        <v>130</v>
      </c>
      <c r="E76" s="143"/>
      <c r="F76" s="143"/>
      <c r="G76" s="143"/>
      <c r="H76" s="143"/>
      <c r="I76" s="143"/>
      <c r="J76" s="144">
        <f>J319</f>
        <v>0</v>
      </c>
      <c r="K76" s="141"/>
      <c r="L76" s="145"/>
    </row>
    <row r="77" spans="2:12" s="10" customFormat="1" ht="19.899999999999999" customHeight="1">
      <c r="B77" s="146"/>
      <c r="C77" s="97"/>
      <c r="D77" s="147" t="s">
        <v>133</v>
      </c>
      <c r="E77" s="148"/>
      <c r="F77" s="148"/>
      <c r="G77" s="148"/>
      <c r="H77" s="148"/>
      <c r="I77" s="148"/>
      <c r="J77" s="149">
        <f>J320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134</v>
      </c>
      <c r="E78" s="148"/>
      <c r="F78" s="148"/>
      <c r="G78" s="148"/>
      <c r="H78" s="148"/>
      <c r="I78" s="148"/>
      <c r="J78" s="149">
        <f>J329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136</v>
      </c>
      <c r="E79" s="148"/>
      <c r="F79" s="148"/>
      <c r="G79" s="148"/>
      <c r="H79" s="148"/>
      <c r="I79" s="148"/>
      <c r="J79" s="149">
        <f>J344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137</v>
      </c>
      <c r="E80" s="148"/>
      <c r="F80" s="148"/>
      <c r="G80" s="148"/>
      <c r="H80" s="148"/>
      <c r="I80" s="148"/>
      <c r="J80" s="149">
        <f>J358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1591</v>
      </c>
      <c r="E81" s="148"/>
      <c r="F81" s="148"/>
      <c r="G81" s="148"/>
      <c r="H81" s="148"/>
      <c r="I81" s="148"/>
      <c r="J81" s="149">
        <f>J360</f>
        <v>0</v>
      </c>
      <c r="K81" s="97"/>
      <c r="L81" s="150"/>
    </row>
    <row r="82" spans="1:31" s="9" customFormat="1" ht="24.95" customHeight="1">
      <c r="B82" s="140"/>
      <c r="C82" s="141"/>
      <c r="D82" s="142" t="s">
        <v>1592</v>
      </c>
      <c r="E82" s="143"/>
      <c r="F82" s="143"/>
      <c r="G82" s="143"/>
      <c r="H82" s="143"/>
      <c r="I82" s="143"/>
      <c r="J82" s="144">
        <f>J370</f>
        <v>0</v>
      </c>
      <c r="K82" s="141"/>
      <c r="L82" s="145"/>
    </row>
    <row r="83" spans="1:31" s="10" customFormat="1" ht="19.899999999999999" customHeight="1">
      <c r="B83" s="146"/>
      <c r="C83" s="97"/>
      <c r="D83" s="147" t="s">
        <v>1593</v>
      </c>
      <c r="E83" s="148"/>
      <c r="F83" s="148"/>
      <c r="G83" s="148"/>
      <c r="H83" s="148"/>
      <c r="I83" s="148"/>
      <c r="J83" s="149">
        <f>J371</f>
        <v>0</v>
      </c>
      <c r="K83" s="97"/>
      <c r="L83" s="150"/>
    </row>
    <row r="84" spans="1:31" s="2" customFormat="1" ht="21.7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6.95" customHeight="1">
      <c r="A85" s="34"/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9" spans="1:31" s="2" customFormat="1" ht="6.95" customHeight="1">
      <c r="A89" s="34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24.95" customHeight="1">
      <c r="A90" s="34"/>
      <c r="B90" s="35"/>
      <c r="C90" s="22" t="s">
        <v>150</v>
      </c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6.95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12" customHeight="1">
      <c r="A92" s="34"/>
      <c r="B92" s="35"/>
      <c r="C92" s="28" t="s">
        <v>16</v>
      </c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16.5" customHeight="1">
      <c r="A93" s="34"/>
      <c r="B93" s="35"/>
      <c r="C93" s="36"/>
      <c r="D93" s="36"/>
      <c r="E93" s="359" t="str">
        <f>E7</f>
        <v>Aquacentrum Teplice p.o. - venkovní úpravy</v>
      </c>
      <c r="F93" s="360"/>
      <c r="G93" s="360"/>
      <c r="H93" s="360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1" customFormat="1" ht="12" customHeight="1">
      <c r="B94" s="20"/>
      <c r="C94" s="28" t="s">
        <v>112</v>
      </c>
      <c r="D94" s="21"/>
      <c r="E94" s="21"/>
      <c r="F94" s="21"/>
      <c r="G94" s="21"/>
      <c r="H94" s="21"/>
      <c r="I94" s="21"/>
      <c r="J94" s="21"/>
      <c r="K94" s="21"/>
      <c r="L94" s="19"/>
    </row>
    <row r="95" spans="1:31" s="2" customFormat="1" ht="16.5" customHeight="1">
      <c r="A95" s="34"/>
      <c r="B95" s="35"/>
      <c r="C95" s="36"/>
      <c r="D95" s="36"/>
      <c r="E95" s="359" t="s">
        <v>113</v>
      </c>
      <c r="F95" s="358"/>
      <c r="G95" s="358"/>
      <c r="H95" s="358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2" customFormat="1" ht="12" customHeight="1">
      <c r="A96" s="34"/>
      <c r="B96" s="35"/>
      <c r="C96" s="28" t="s">
        <v>114</v>
      </c>
      <c r="D96" s="36"/>
      <c r="E96" s="36"/>
      <c r="F96" s="36"/>
      <c r="G96" s="36"/>
      <c r="H96" s="36"/>
      <c r="I96" s="36"/>
      <c r="J96" s="36"/>
      <c r="K96" s="36"/>
      <c r="L96" s="113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pans="1:65" s="2" customFormat="1" ht="16.5" customHeight="1">
      <c r="A97" s="34"/>
      <c r="B97" s="35"/>
      <c r="C97" s="36"/>
      <c r="D97" s="36"/>
      <c r="E97" s="336" t="str">
        <f>E11</f>
        <v>SO 102 10 - Rozšíření stávajícího brouzdaliště</v>
      </c>
      <c r="F97" s="358"/>
      <c r="G97" s="358"/>
      <c r="H97" s="358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6.95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2" customHeight="1">
      <c r="A99" s="34"/>
      <c r="B99" s="35"/>
      <c r="C99" s="28" t="s">
        <v>22</v>
      </c>
      <c r="D99" s="36"/>
      <c r="E99" s="36"/>
      <c r="F99" s="26" t="str">
        <f>F14</f>
        <v>Teplice</v>
      </c>
      <c r="G99" s="36"/>
      <c r="H99" s="36"/>
      <c r="I99" s="28" t="s">
        <v>24</v>
      </c>
      <c r="J99" s="59" t="str">
        <f>IF(J14="","",J14)</f>
        <v>13. 12. 2021</v>
      </c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25.7" customHeight="1">
      <c r="A101" s="34"/>
      <c r="B101" s="35"/>
      <c r="C101" s="28" t="s">
        <v>30</v>
      </c>
      <c r="D101" s="36"/>
      <c r="E101" s="36"/>
      <c r="F101" s="26" t="str">
        <f>E17</f>
        <v>PS projekty s.r.o., Revoluční 5, Teplice</v>
      </c>
      <c r="G101" s="36"/>
      <c r="H101" s="36"/>
      <c r="I101" s="28" t="s">
        <v>38</v>
      </c>
      <c r="J101" s="32" t="str">
        <f>E23</f>
        <v>PS projekty s.r.o., Revoluční 5, Teplice</v>
      </c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40.15" customHeight="1">
      <c r="A102" s="34"/>
      <c r="B102" s="35"/>
      <c r="C102" s="28" t="s">
        <v>36</v>
      </c>
      <c r="D102" s="36"/>
      <c r="E102" s="36"/>
      <c r="F102" s="26" t="str">
        <f>IF(E20="","",E20)</f>
        <v>Vyplň údaj</v>
      </c>
      <c r="G102" s="36"/>
      <c r="H102" s="36"/>
      <c r="I102" s="28" t="s">
        <v>40</v>
      </c>
      <c r="J102" s="32" t="str">
        <f>E26</f>
        <v>STAVINVEST KMS s.r.o., Studentská 285/22, Bílina</v>
      </c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10.3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11" customFormat="1" ht="29.25" customHeight="1">
      <c r="A104" s="151"/>
      <c r="B104" s="152"/>
      <c r="C104" s="153" t="s">
        <v>151</v>
      </c>
      <c r="D104" s="154" t="s">
        <v>65</v>
      </c>
      <c r="E104" s="154" t="s">
        <v>61</v>
      </c>
      <c r="F104" s="154" t="s">
        <v>62</v>
      </c>
      <c r="G104" s="154" t="s">
        <v>152</v>
      </c>
      <c r="H104" s="154" t="s">
        <v>153</v>
      </c>
      <c r="I104" s="154" t="s">
        <v>154</v>
      </c>
      <c r="J104" s="154" t="s">
        <v>118</v>
      </c>
      <c r="K104" s="155" t="s">
        <v>155</v>
      </c>
      <c r="L104" s="156"/>
      <c r="M104" s="68" t="s">
        <v>79</v>
      </c>
      <c r="N104" s="69" t="s">
        <v>50</v>
      </c>
      <c r="O104" s="69" t="s">
        <v>156</v>
      </c>
      <c r="P104" s="69" t="s">
        <v>157</v>
      </c>
      <c r="Q104" s="69" t="s">
        <v>158</v>
      </c>
      <c r="R104" s="69" t="s">
        <v>159</v>
      </c>
      <c r="S104" s="69" t="s">
        <v>160</v>
      </c>
      <c r="T104" s="70" t="s">
        <v>161</v>
      </c>
      <c r="U104" s="15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/>
    </row>
    <row r="105" spans="1:65" s="2" customFormat="1" ht="22.9" customHeight="1">
      <c r="A105" s="34"/>
      <c r="B105" s="35"/>
      <c r="C105" s="75" t="s">
        <v>162</v>
      </c>
      <c r="D105" s="36"/>
      <c r="E105" s="36"/>
      <c r="F105" s="36"/>
      <c r="G105" s="36"/>
      <c r="H105" s="36"/>
      <c r="I105" s="36"/>
      <c r="J105" s="157">
        <f>BK105</f>
        <v>0</v>
      </c>
      <c r="K105" s="36"/>
      <c r="L105" s="39"/>
      <c r="M105" s="71"/>
      <c r="N105" s="158"/>
      <c r="O105" s="72"/>
      <c r="P105" s="159">
        <f>P106+P319+P370</f>
        <v>0</v>
      </c>
      <c r="Q105" s="72"/>
      <c r="R105" s="159">
        <f>R106+R319+R370</f>
        <v>266.60577975762004</v>
      </c>
      <c r="S105" s="72"/>
      <c r="T105" s="160">
        <f>T106+T319+T370</f>
        <v>90.288000000000011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80</v>
      </c>
      <c r="AU105" s="16" t="s">
        <v>119</v>
      </c>
      <c r="BK105" s="161">
        <f>BK106+BK319+BK370</f>
        <v>0</v>
      </c>
    </row>
    <row r="106" spans="1:65" s="12" customFormat="1" ht="25.9" customHeight="1">
      <c r="B106" s="162"/>
      <c r="C106" s="163"/>
      <c r="D106" s="164" t="s">
        <v>80</v>
      </c>
      <c r="E106" s="165" t="s">
        <v>163</v>
      </c>
      <c r="F106" s="165" t="s">
        <v>164</v>
      </c>
      <c r="G106" s="163"/>
      <c r="H106" s="163"/>
      <c r="I106" s="166"/>
      <c r="J106" s="167">
        <f>BK106</f>
        <v>0</v>
      </c>
      <c r="K106" s="163"/>
      <c r="L106" s="168"/>
      <c r="M106" s="169"/>
      <c r="N106" s="170"/>
      <c r="O106" s="170"/>
      <c r="P106" s="171">
        <f>P107+P163+P195+P200+P217+P227+P231+P288+P298+P305+P316</f>
        <v>0</v>
      </c>
      <c r="Q106" s="170"/>
      <c r="R106" s="171">
        <f>R107+R163+R195+R200+R217+R227+R231+R288+R298+R305+R316</f>
        <v>264.17007361312005</v>
      </c>
      <c r="S106" s="170"/>
      <c r="T106" s="172">
        <f>T107+T163+T195+T200+T217+T227+T231+T288+T298+T305+T316</f>
        <v>90.288000000000011</v>
      </c>
      <c r="AR106" s="173" t="s">
        <v>88</v>
      </c>
      <c r="AT106" s="174" t="s">
        <v>80</v>
      </c>
      <c r="AU106" s="174" t="s">
        <v>81</v>
      </c>
      <c r="AY106" s="173" t="s">
        <v>165</v>
      </c>
      <c r="BK106" s="175">
        <f>BK107+BK163+BK195+BK200+BK217+BK227+BK231+BK288+BK298+BK305+BK316</f>
        <v>0</v>
      </c>
    </row>
    <row r="107" spans="1:65" s="12" customFormat="1" ht="22.9" customHeight="1">
      <c r="B107" s="162"/>
      <c r="C107" s="163"/>
      <c r="D107" s="164" t="s">
        <v>80</v>
      </c>
      <c r="E107" s="176" t="s">
        <v>88</v>
      </c>
      <c r="F107" s="176" t="s">
        <v>166</v>
      </c>
      <c r="G107" s="163"/>
      <c r="H107" s="163"/>
      <c r="I107" s="166"/>
      <c r="J107" s="177">
        <f>BK107</f>
        <v>0</v>
      </c>
      <c r="K107" s="163"/>
      <c r="L107" s="168"/>
      <c r="M107" s="169"/>
      <c r="N107" s="170"/>
      <c r="O107" s="170"/>
      <c r="P107" s="171">
        <f>SUM(P108:P162)</f>
        <v>0</v>
      </c>
      <c r="Q107" s="170"/>
      <c r="R107" s="171">
        <f>SUM(R108:R162)</f>
        <v>30.491320000000002</v>
      </c>
      <c r="S107" s="170"/>
      <c r="T107" s="172">
        <f>SUM(T108:T162)</f>
        <v>0</v>
      </c>
      <c r="AR107" s="173" t="s">
        <v>88</v>
      </c>
      <c r="AT107" s="174" t="s">
        <v>80</v>
      </c>
      <c r="AU107" s="174" t="s">
        <v>88</v>
      </c>
      <c r="AY107" s="173" t="s">
        <v>165</v>
      </c>
      <c r="BK107" s="175">
        <f>SUM(BK108:BK162)</f>
        <v>0</v>
      </c>
    </row>
    <row r="108" spans="1:65" s="2" customFormat="1" ht="44.25" customHeight="1">
      <c r="A108" s="34"/>
      <c r="B108" s="35"/>
      <c r="C108" s="178" t="s">
        <v>88</v>
      </c>
      <c r="D108" s="178" t="s">
        <v>167</v>
      </c>
      <c r="E108" s="179" t="s">
        <v>1594</v>
      </c>
      <c r="F108" s="180" t="s">
        <v>1595</v>
      </c>
      <c r="G108" s="181" t="s">
        <v>170</v>
      </c>
      <c r="H108" s="182">
        <v>10.8</v>
      </c>
      <c r="I108" s="183"/>
      <c r="J108" s="184">
        <f>ROUND(I108*H108,2)</f>
        <v>0</v>
      </c>
      <c r="K108" s="180" t="s">
        <v>171</v>
      </c>
      <c r="L108" s="39"/>
      <c r="M108" s="185" t="s">
        <v>79</v>
      </c>
      <c r="N108" s="186" t="s">
        <v>51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172</v>
      </c>
      <c r="AT108" s="189" t="s">
        <v>167</v>
      </c>
      <c r="AU108" s="189" t="s">
        <v>90</v>
      </c>
      <c r="AY108" s="16" t="s">
        <v>165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6" t="s">
        <v>88</v>
      </c>
      <c r="BK108" s="190">
        <f>ROUND(I108*H108,2)</f>
        <v>0</v>
      </c>
      <c r="BL108" s="16" t="s">
        <v>172</v>
      </c>
      <c r="BM108" s="189" t="s">
        <v>1596</v>
      </c>
    </row>
    <row r="109" spans="1:65" s="2" customFormat="1">
      <c r="A109" s="34"/>
      <c r="B109" s="35"/>
      <c r="C109" s="36"/>
      <c r="D109" s="191" t="s">
        <v>174</v>
      </c>
      <c r="E109" s="36"/>
      <c r="F109" s="192" t="s">
        <v>1597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174</v>
      </c>
      <c r="AU109" s="16" t="s">
        <v>90</v>
      </c>
    </row>
    <row r="110" spans="1:65" s="13" customFormat="1" ht="22.5">
      <c r="B110" s="196"/>
      <c r="C110" s="197"/>
      <c r="D110" s="198" t="s">
        <v>176</v>
      </c>
      <c r="E110" s="199" t="s">
        <v>79</v>
      </c>
      <c r="F110" s="200" t="s">
        <v>1598</v>
      </c>
      <c r="G110" s="197"/>
      <c r="H110" s="201">
        <v>10.8</v>
      </c>
      <c r="I110" s="202"/>
      <c r="J110" s="197"/>
      <c r="K110" s="197"/>
      <c r="L110" s="203"/>
      <c r="M110" s="204"/>
      <c r="N110" s="205"/>
      <c r="O110" s="205"/>
      <c r="P110" s="205"/>
      <c r="Q110" s="205"/>
      <c r="R110" s="205"/>
      <c r="S110" s="205"/>
      <c r="T110" s="206"/>
      <c r="AT110" s="207" t="s">
        <v>176</v>
      </c>
      <c r="AU110" s="207" t="s">
        <v>90</v>
      </c>
      <c r="AV110" s="13" t="s">
        <v>90</v>
      </c>
      <c r="AW110" s="13" t="s">
        <v>39</v>
      </c>
      <c r="AX110" s="13" t="s">
        <v>81</v>
      </c>
      <c r="AY110" s="207" t="s">
        <v>165</v>
      </c>
    </row>
    <row r="111" spans="1:65" s="2" customFormat="1" ht="44.25" customHeight="1">
      <c r="A111" s="34"/>
      <c r="B111" s="35"/>
      <c r="C111" s="178" t="s">
        <v>90</v>
      </c>
      <c r="D111" s="178" t="s">
        <v>167</v>
      </c>
      <c r="E111" s="179" t="s">
        <v>1599</v>
      </c>
      <c r="F111" s="180" t="s">
        <v>1600</v>
      </c>
      <c r="G111" s="181" t="s">
        <v>170</v>
      </c>
      <c r="H111" s="182">
        <v>37.905000000000001</v>
      </c>
      <c r="I111" s="183"/>
      <c r="J111" s="184">
        <f>ROUND(I111*H111,2)</f>
        <v>0</v>
      </c>
      <c r="K111" s="180" t="s">
        <v>171</v>
      </c>
      <c r="L111" s="39"/>
      <c r="M111" s="185" t="s">
        <v>79</v>
      </c>
      <c r="N111" s="186" t="s">
        <v>51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172</v>
      </c>
      <c r="AT111" s="189" t="s">
        <v>167</v>
      </c>
      <c r="AU111" s="189" t="s">
        <v>90</v>
      </c>
      <c r="AY111" s="16" t="s">
        <v>165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6" t="s">
        <v>88</v>
      </c>
      <c r="BK111" s="190">
        <f>ROUND(I111*H111,2)</f>
        <v>0</v>
      </c>
      <c r="BL111" s="16" t="s">
        <v>172</v>
      </c>
      <c r="BM111" s="189" t="s">
        <v>1601</v>
      </c>
    </row>
    <row r="112" spans="1:65" s="2" customFormat="1">
      <c r="A112" s="34"/>
      <c r="B112" s="35"/>
      <c r="C112" s="36"/>
      <c r="D112" s="191" t="s">
        <v>174</v>
      </c>
      <c r="E112" s="36"/>
      <c r="F112" s="192" t="s">
        <v>1602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6" t="s">
        <v>174</v>
      </c>
      <c r="AU112" s="16" t="s">
        <v>90</v>
      </c>
    </row>
    <row r="113" spans="1:65" s="13" customFormat="1" ht="22.5">
      <c r="B113" s="196"/>
      <c r="C113" s="197"/>
      <c r="D113" s="198" t="s">
        <v>176</v>
      </c>
      <c r="E113" s="199" t="s">
        <v>79</v>
      </c>
      <c r="F113" s="200" t="s">
        <v>1603</v>
      </c>
      <c r="G113" s="197"/>
      <c r="H113" s="201">
        <v>37.905000000000001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176</v>
      </c>
      <c r="AU113" s="207" t="s">
        <v>90</v>
      </c>
      <c r="AV113" s="13" t="s">
        <v>90</v>
      </c>
      <c r="AW113" s="13" t="s">
        <v>39</v>
      </c>
      <c r="AX113" s="13" t="s">
        <v>81</v>
      </c>
      <c r="AY113" s="207" t="s">
        <v>165</v>
      </c>
    </row>
    <row r="114" spans="1:65" s="2" customFormat="1" ht="44.25" customHeight="1">
      <c r="A114" s="34"/>
      <c r="B114" s="35"/>
      <c r="C114" s="178" t="s">
        <v>182</v>
      </c>
      <c r="D114" s="178" t="s">
        <v>167</v>
      </c>
      <c r="E114" s="179" t="s">
        <v>1604</v>
      </c>
      <c r="F114" s="180" t="s">
        <v>1605</v>
      </c>
      <c r="G114" s="181" t="s">
        <v>170</v>
      </c>
      <c r="H114" s="182">
        <v>52.8</v>
      </c>
      <c r="I114" s="183"/>
      <c r="J114" s="184">
        <f>ROUND(I114*H114,2)</f>
        <v>0</v>
      </c>
      <c r="K114" s="180" t="s">
        <v>171</v>
      </c>
      <c r="L114" s="39"/>
      <c r="M114" s="185" t="s">
        <v>79</v>
      </c>
      <c r="N114" s="186" t="s">
        <v>51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90</v>
      </c>
      <c r="AY114" s="16" t="s">
        <v>165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88</v>
      </c>
      <c r="BK114" s="190">
        <f>ROUND(I114*H114,2)</f>
        <v>0</v>
      </c>
      <c r="BL114" s="16" t="s">
        <v>172</v>
      </c>
      <c r="BM114" s="189" t="s">
        <v>1606</v>
      </c>
    </row>
    <row r="115" spans="1:65" s="2" customFormat="1">
      <c r="A115" s="34"/>
      <c r="B115" s="35"/>
      <c r="C115" s="36"/>
      <c r="D115" s="191" t="s">
        <v>174</v>
      </c>
      <c r="E115" s="36"/>
      <c r="F115" s="192" t="s">
        <v>1607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174</v>
      </c>
      <c r="AU115" s="16" t="s">
        <v>90</v>
      </c>
    </row>
    <row r="116" spans="1:65" s="13" customFormat="1" ht="22.5">
      <c r="B116" s="196"/>
      <c r="C116" s="197"/>
      <c r="D116" s="198" t="s">
        <v>176</v>
      </c>
      <c r="E116" s="199" t="s">
        <v>79</v>
      </c>
      <c r="F116" s="200" t="s">
        <v>1608</v>
      </c>
      <c r="G116" s="197"/>
      <c r="H116" s="201">
        <v>52.8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39</v>
      </c>
      <c r="AX116" s="13" t="s">
        <v>81</v>
      </c>
      <c r="AY116" s="207" t="s">
        <v>165</v>
      </c>
    </row>
    <row r="117" spans="1:65" s="2" customFormat="1" ht="44.25" customHeight="1">
      <c r="A117" s="34"/>
      <c r="B117" s="35"/>
      <c r="C117" s="178" t="s">
        <v>172</v>
      </c>
      <c r="D117" s="178" t="s">
        <v>167</v>
      </c>
      <c r="E117" s="179" t="s">
        <v>1609</v>
      </c>
      <c r="F117" s="180" t="s">
        <v>1610</v>
      </c>
      <c r="G117" s="181" t="s">
        <v>170</v>
      </c>
      <c r="H117" s="182">
        <v>7.2</v>
      </c>
      <c r="I117" s="183"/>
      <c r="J117" s="184">
        <f>ROUND(I117*H117,2)</f>
        <v>0</v>
      </c>
      <c r="K117" s="180" t="s">
        <v>171</v>
      </c>
      <c r="L117" s="39"/>
      <c r="M117" s="185" t="s">
        <v>79</v>
      </c>
      <c r="N117" s="186" t="s">
        <v>51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90</v>
      </c>
      <c r="AY117" s="16" t="s">
        <v>165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6" t="s">
        <v>88</v>
      </c>
      <c r="BK117" s="190">
        <f>ROUND(I117*H117,2)</f>
        <v>0</v>
      </c>
      <c r="BL117" s="16" t="s">
        <v>172</v>
      </c>
      <c r="BM117" s="189" t="s">
        <v>1611</v>
      </c>
    </row>
    <row r="118" spans="1:65" s="2" customFormat="1">
      <c r="A118" s="34"/>
      <c r="B118" s="35"/>
      <c r="C118" s="36"/>
      <c r="D118" s="191" t="s">
        <v>174</v>
      </c>
      <c r="E118" s="36"/>
      <c r="F118" s="192" t="s">
        <v>1612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174</v>
      </c>
      <c r="AU118" s="16" t="s">
        <v>90</v>
      </c>
    </row>
    <row r="119" spans="1:65" s="13" customFormat="1" ht="22.5">
      <c r="B119" s="196"/>
      <c r="C119" s="197"/>
      <c r="D119" s="198" t="s">
        <v>176</v>
      </c>
      <c r="E119" s="199" t="s">
        <v>79</v>
      </c>
      <c r="F119" s="200" t="s">
        <v>1613</v>
      </c>
      <c r="G119" s="197"/>
      <c r="H119" s="201">
        <v>7.2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176</v>
      </c>
      <c r="AU119" s="207" t="s">
        <v>90</v>
      </c>
      <c r="AV119" s="13" t="s">
        <v>90</v>
      </c>
      <c r="AW119" s="13" t="s">
        <v>39</v>
      </c>
      <c r="AX119" s="13" t="s">
        <v>81</v>
      </c>
      <c r="AY119" s="207" t="s">
        <v>165</v>
      </c>
    </row>
    <row r="120" spans="1:65" s="2" customFormat="1" ht="44.25" customHeight="1">
      <c r="A120" s="34"/>
      <c r="B120" s="35"/>
      <c r="C120" s="178" t="s">
        <v>195</v>
      </c>
      <c r="D120" s="178" t="s">
        <v>167</v>
      </c>
      <c r="E120" s="179" t="s">
        <v>1614</v>
      </c>
      <c r="F120" s="180" t="s">
        <v>1615</v>
      </c>
      <c r="G120" s="181" t="s">
        <v>170</v>
      </c>
      <c r="H120" s="182">
        <v>42</v>
      </c>
      <c r="I120" s="183"/>
      <c r="J120" s="184">
        <f>ROUND(I120*H120,2)</f>
        <v>0</v>
      </c>
      <c r="K120" s="180" t="s">
        <v>171</v>
      </c>
      <c r="L120" s="39"/>
      <c r="M120" s="185" t="s">
        <v>79</v>
      </c>
      <c r="N120" s="186" t="s">
        <v>51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172</v>
      </c>
      <c r="AT120" s="189" t="s">
        <v>167</v>
      </c>
      <c r="AU120" s="189" t="s">
        <v>90</v>
      </c>
      <c r="AY120" s="16" t="s">
        <v>165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6" t="s">
        <v>88</v>
      </c>
      <c r="BK120" s="190">
        <f>ROUND(I120*H120,2)</f>
        <v>0</v>
      </c>
      <c r="BL120" s="16" t="s">
        <v>172</v>
      </c>
      <c r="BM120" s="189" t="s">
        <v>1616</v>
      </c>
    </row>
    <row r="121" spans="1:65" s="2" customFormat="1">
      <c r="A121" s="34"/>
      <c r="B121" s="35"/>
      <c r="C121" s="36"/>
      <c r="D121" s="191" t="s">
        <v>174</v>
      </c>
      <c r="E121" s="36"/>
      <c r="F121" s="192" t="s">
        <v>1617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6" t="s">
        <v>174</v>
      </c>
      <c r="AU121" s="16" t="s">
        <v>90</v>
      </c>
    </row>
    <row r="122" spans="1:65" s="13" customFormat="1">
      <c r="B122" s="196"/>
      <c r="C122" s="197"/>
      <c r="D122" s="198" t="s">
        <v>176</v>
      </c>
      <c r="E122" s="199" t="s">
        <v>79</v>
      </c>
      <c r="F122" s="200" t="s">
        <v>1618</v>
      </c>
      <c r="G122" s="197"/>
      <c r="H122" s="201">
        <v>42</v>
      </c>
      <c r="I122" s="202"/>
      <c r="J122" s="197"/>
      <c r="K122" s="197"/>
      <c r="L122" s="203"/>
      <c r="M122" s="204"/>
      <c r="N122" s="205"/>
      <c r="O122" s="205"/>
      <c r="P122" s="205"/>
      <c r="Q122" s="205"/>
      <c r="R122" s="205"/>
      <c r="S122" s="205"/>
      <c r="T122" s="206"/>
      <c r="AT122" s="207" t="s">
        <v>176</v>
      </c>
      <c r="AU122" s="207" t="s">
        <v>90</v>
      </c>
      <c r="AV122" s="13" t="s">
        <v>90</v>
      </c>
      <c r="AW122" s="13" t="s">
        <v>39</v>
      </c>
      <c r="AX122" s="13" t="s">
        <v>81</v>
      </c>
      <c r="AY122" s="207" t="s">
        <v>165</v>
      </c>
    </row>
    <row r="123" spans="1:65" s="2" customFormat="1" ht="37.9" customHeight="1">
      <c r="A123" s="34"/>
      <c r="B123" s="35"/>
      <c r="C123" s="178" t="s">
        <v>202</v>
      </c>
      <c r="D123" s="178" t="s">
        <v>167</v>
      </c>
      <c r="E123" s="179" t="s">
        <v>1619</v>
      </c>
      <c r="F123" s="180" t="s">
        <v>1620</v>
      </c>
      <c r="G123" s="181" t="s">
        <v>213</v>
      </c>
      <c r="H123" s="182">
        <v>123</v>
      </c>
      <c r="I123" s="183"/>
      <c r="J123" s="184">
        <f>ROUND(I123*H123,2)</f>
        <v>0</v>
      </c>
      <c r="K123" s="180" t="s">
        <v>171</v>
      </c>
      <c r="L123" s="39"/>
      <c r="M123" s="185" t="s">
        <v>79</v>
      </c>
      <c r="N123" s="186" t="s">
        <v>51</v>
      </c>
      <c r="O123" s="64"/>
      <c r="P123" s="187">
        <f>O123*H123</f>
        <v>0</v>
      </c>
      <c r="Q123" s="187">
        <v>8.4000000000000003E-4</v>
      </c>
      <c r="R123" s="187">
        <f>Q123*H123</f>
        <v>0.10332000000000001</v>
      </c>
      <c r="S123" s="187">
        <v>0</v>
      </c>
      <c r="T123" s="18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9" t="s">
        <v>172</v>
      </c>
      <c r="AT123" s="189" t="s">
        <v>167</v>
      </c>
      <c r="AU123" s="189" t="s">
        <v>90</v>
      </c>
      <c r="AY123" s="16" t="s">
        <v>165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6" t="s">
        <v>88</v>
      </c>
      <c r="BK123" s="190">
        <f>ROUND(I123*H123,2)</f>
        <v>0</v>
      </c>
      <c r="BL123" s="16" t="s">
        <v>172</v>
      </c>
      <c r="BM123" s="189" t="s">
        <v>1621</v>
      </c>
    </row>
    <row r="124" spans="1:65" s="2" customFormat="1">
      <c r="A124" s="34"/>
      <c r="B124" s="35"/>
      <c r="C124" s="36"/>
      <c r="D124" s="191" t="s">
        <v>174</v>
      </c>
      <c r="E124" s="36"/>
      <c r="F124" s="192" t="s">
        <v>1622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6" t="s">
        <v>174</v>
      </c>
      <c r="AU124" s="16" t="s">
        <v>90</v>
      </c>
    </row>
    <row r="125" spans="1:65" s="13" customFormat="1">
      <c r="B125" s="196"/>
      <c r="C125" s="197"/>
      <c r="D125" s="198" t="s">
        <v>176</v>
      </c>
      <c r="E125" s="199" t="s">
        <v>79</v>
      </c>
      <c r="F125" s="200" t="s">
        <v>1623</v>
      </c>
      <c r="G125" s="197"/>
      <c r="H125" s="201">
        <v>18</v>
      </c>
      <c r="I125" s="202"/>
      <c r="J125" s="197"/>
      <c r="K125" s="197"/>
      <c r="L125" s="203"/>
      <c r="M125" s="204"/>
      <c r="N125" s="205"/>
      <c r="O125" s="205"/>
      <c r="P125" s="205"/>
      <c r="Q125" s="205"/>
      <c r="R125" s="205"/>
      <c r="S125" s="205"/>
      <c r="T125" s="206"/>
      <c r="AT125" s="207" t="s">
        <v>176</v>
      </c>
      <c r="AU125" s="207" t="s">
        <v>90</v>
      </c>
      <c r="AV125" s="13" t="s">
        <v>90</v>
      </c>
      <c r="AW125" s="13" t="s">
        <v>39</v>
      </c>
      <c r="AX125" s="13" t="s">
        <v>81</v>
      </c>
      <c r="AY125" s="207" t="s">
        <v>165</v>
      </c>
    </row>
    <row r="126" spans="1:65" s="13" customFormat="1">
      <c r="B126" s="196"/>
      <c r="C126" s="197"/>
      <c r="D126" s="198" t="s">
        <v>176</v>
      </c>
      <c r="E126" s="199" t="s">
        <v>79</v>
      </c>
      <c r="F126" s="200" t="s">
        <v>1624</v>
      </c>
      <c r="G126" s="197"/>
      <c r="H126" s="201">
        <v>105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176</v>
      </c>
      <c r="AU126" s="207" t="s">
        <v>90</v>
      </c>
      <c r="AV126" s="13" t="s">
        <v>90</v>
      </c>
      <c r="AW126" s="13" t="s">
        <v>39</v>
      </c>
      <c r="AX126" s="13" t="s">
        <v>81</v>
      </c>
      <c r="AY126" s="207" t="s">
        <v>165</v>
      </c>
    </row>
    <row r="127" spans="1:65" s="2" customFormat="1" ht="44.25" customHeight="1">
      <c r="A127" s="34"/>
      <c r="B127" s="35"/>
      <c r="C127" s="178" t="s">
        <v>210</v>
      </c>
      <c r="D127" s="178" t="s">
        <v>167</v>
      </c>
      <c r="E127" s="179" t="s">
        <v>1625</v>
      </c>
      <c r="F127" s="180" t="s">
        <v>1626</v>
      </c>
      <c r="G127" s="181" t="s">
        <v>213</v>
      </c>
      <c r="H127" s="182">
        <v>123</v>
      </c>
      <c r="I127" s="183"/>
      <c r="J127" s="184">
        <f>ROUND(I127*H127,2)</f>
        <v>0</v>
      </c>
      <c r="K127" s="180" t="s">
        <v>171</v>
      </c>
      <c r="L127" s="39"/>
      <c r="M127" s="185" t="s">
        <v>79</v>
      </c>
      <c r="N127" s="186" t="s">
        <v>51</v>
      </c>
      <c r="O127" s="64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9" t="s">
        <v>172</v>
      </c>
      <c r="AT127" s="189" t="s">
        <v>167</v>
      </c>
      <c r="AU127" s="189" t="s">
        <v>90</v>
      </c>
      <c r="AY127" s="16" t="s">
        <v>165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6" t="s">
        <v>88</v>
      </c>
      <c r="BK127" s="190">
        <f>ROUND(I127*H127,2)</f>
        <v>0</v>
      </c>
      <c r="BL127" s="16" t="s">
        <v>172</v>
      </c>
      <c r="BM127" s="189" t="s">
        <v>1627</v>
      </c>
    </row>
    <row r="128" spans="1:65" s="2" customFormat="1">
      <c r="A128" s="34"/>
      <c r="B128" s="35"/>
      <c r="C128" s="36"/>
      <c r="D128" s="191" t="s">
        <v>174</v>
      </c>
      <c r="E128" s="36"/>
      <c r="F128" s="192" t="s">
        <v>1628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6" t="s">
        <v>174</v>
      </c>
      <c r="AU128" s="16" t="s">
        <v>90</v>
      </c>
    </row>
    <row r="129" spans="1:65" s="2" customFormat="1" ht="62.65" customHeight="1">
      <c r="A129" s="34"/>
      <c r="B129" s="35"/>
      <c r="C129" s="178" t="s">
        <v>218</v>
      </c>
      <c r="D129" s="178" t="s">
        <v>167</v>
      </c>
      <c r="E129" s="179" t="s">
        <v>1629</v>
      </c>
      <c r="F129" s="180" t="s">
        <v>1630</v>
      </c>
      <c r="G129" s="181" t="s">
        <v>170</v>
      </c>
      <c r="H129" s="182">
        <v>48.704999999999998</v>
      </c>
      <c r="I129" s="183"/>
      <c r="J129" s="184">
        <f>ROUND(I129*H129,2)</f>
        <v>0</v>
      </c>
      <c r="K129" s="180" t="s">
        <v>171</v>
      </c>
      <c r="L129" s="39"/>
      <c r="M129" s="185" t="s">
        <v>79</v>
      </c>
      <c r="N129" s="186" t="s">
        <v>51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172</v>
      </c>
      <c r="AT129" s="189" t="s">
        <v>167</v>
      </c>
      <c r="AU129" s="189" t="s">
        <v>90</v>
      </c>
      <c r="AY129" s="16" t="s">
        <v>165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6" t="s">
        <v>88</v>
      </c>
      <c r="BK129" s="190">
        <f>ROUND(I129*H129,2)</f>
        <v>0</v>
      </c>
      <c r="BL129" s="16" t="s">
        <v>172</v>
      </c>
      <c r="BM129" s="189" t="s">
        <v>1631</v>
      </c>
    </row>
    <row r="130" spans="1:65" s="2" customFormat="1">
      <c r="A130" s="34"/>
      <c r="B130" s="35"/>
      <c r="C130" s="36"/>
      <c r="D130" s="191" t="s">
        <v>174</v>
      </c>
      <c r="E130" s="36"/>
      <c r="F130" s="192" t="s">
        <v>1632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6" t="s">
        <v>174</v>
      </c>
      <c r="AU130" s="16" t="s">
        <v>90</v>
      </c>
    </row>
    <row r="131" spans="1:65" s="13" customFormat="1" ht="22.5">
      <c r="B131" s="196"/>
      <c r="C131" s="197"/>
      <c r="D131" s="198" t="s">
        <v>176</v>
      </c>
      <c r="E131" s="199" t="s">
        <v>79</v>
      </c>
      <c r="F131" s="200" t="s">
        <v>1633</v>
      </c>
      <c r="G131" s="197"/>
      <c r="H131" s="201">
        <v>48.704999999999998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176</v>
      </c>
      <c r="AU131" s="207" t="s">
        <v>90</v>
      </c>
      <c r="AV131" s="13" t="s">
        <v>90</v>
      </c>
      <c r="AW131" s="13" t="s">
        <v>39</v>
      </c>
      <c r="AX131" s="13" t="s">
        <v>81</v>
      </c>
      <c r="AY131" s="207" t="s">
        <v>165</v>
      </c>
    </row>
    <row r="132" spans="1:65" s="2" customFormat="1" ht="62.65" customHeight="1">
      <c r="A132" s="34"/>
      <c r="B132" s="35"/>
      <c r="C132" s="178" t="s">
        <v>223</v>
      </c>
      <c r="D132" s="178" t="s">
        <v>167</v>
      </c>
      <c r="E132" s="179" t="s">
        <v>183</v>
      </c>
      <c r="F132" s="180" t="s">
        <v>184</v>
      </c>
      <c r="G132" s="181" t="s">
        <v>170</v>
      </c>
      <c r="H132" s="182">
        <v>82.031999999999996</v>
      </c>
      <c r="I132" s="183"/>
      <c r="J132" s="184">
        <f>ROUND(I132*H132,2)</f>
        <v>0</v>
      </c>
      <c r="K132" s="180" t="s">
        <v>171</v>
      </c>
      <c r="L132" s="39"/>
      <c r="M132" s="185" t="s">
        <v>79</v>
      </c>
      <c r="N132" s="186" t="s">
        <v>51</v>
      </c>
      <c r="O132" s="64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9" t="s">
        <v>172</v>
      </c>
      <c r="AT132" s="189" t="s">
        <v>167</v>
      </c>
      <c r="AU132" s="189" t="s">
        <v>90</v>
      </c>
      <c r="AY132" s="16" t="s">
        <v>165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6" t="s">
        <v>88</v>
      </c>
      <c r="BK132" s="190">
        <f>ROUND(I132*H132,2)</f>
        <v>0</v>
      </c>
      <c r="BL132" s="16" t="s">
        <v>172</v>
      </c>
      <c r="BM132" s="189" t="s">
        <v>1634</v>
      </c>
    </row>
    <row r="133" spans="1:65" s="2" customFormat="1">
      <c r="A133" s="34"/>
      <c r="B133" s="35"/>
      <c r="C133" s="36"/>
      <c r="D133" s="191" t="s">
        <v>174</v>
      </c>
      <c r="E133" s="36"/>
      <c r="F133" s="192" t="s">
        <v>186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6" t="s">
        <v>174</v>
      </c>
      <c r="AU133" s="16" t="s">
        <v>90</v>
      </c>
    </row>
    <row r="134" spans="1:65" s="13" customFormat="1" ht="22.5">
      <c r="B134" s="196"/>
      <c r="C134" s="197"/>
      <c r="D134" s="198" t="s">
        <v>176</v>
      </c>
      <c r="E134" s="199" t="s">
        <v>79</v>
      </c>
      <c r="F134" s="200" t="s">
        <v>1635</v>
      </c>
      <c r="G134" s="197"/>
      <c r="H134" s="201">
        <v>37.225000000000001</v>
      </c>
      <c r="I134" s="202"/>
      <c r="J134" s="197"/>
      <c r="K134" s="197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176</v>
      </c>
      <c r="AU134" s="207" t="s">
        <v>90</v>
      </c>
      <c r="AV134" s="13" t="s">
        <v>90</v>
      </c>
      <c r="AW134" s="13" t="s">
        <v>39</v>
      </c>
      <c r="AX134" s="13" t="s">
        <v>81</v>
      </c>
      <c r="AY134" s="207" t="s">
        <v>165</v>
      </c>
    </row>
    <row r="135" spans="1:65" s="13" customFormat="1">
      <c r="B135" s="196"/>
      <c r="C135" s="197"/>
      <c r="D135" s="198" t="s">
        <v>176</v>
      </c>
      <c r="E135" s="199" t="s">
        <v>79</v>
      </c>
      <c r="F135" s="200" t="s">
        <v>1636</v>
      </c>
      <c r="G135" s="197"/>
      <c r="H135" s="201">
        <v>52.8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176</v>
      </c>
      <c r="AU135" s="207" t="s">
        <v>90</v>
      </c>
      <c r="AV135" s="13" t="s">
        <v>90</v>
      </c>
      <c r="AW135" s="13" t="s">
        <v>39</v>
      </c>
      <c r="AX135" s="13" t="s">
        <v>81</v>
      </c>
      <c r="AY135" s="207" t="s">
        <v>165</v>
      </c>
    </row>
    <row r="136" spans="1:65" s="13" customFormat="1">
      <c r="B136" s="196"/>
      <c r="C136" s="197"/>
      <c r="D136" s="198" t="s">
        <v>176</v>
      </c>
      <c r="E136" s="199" t="s">
        <v>79</v>
      </c>
      <c r="F136" s="200" t="s">
        <v>1637</v>
      </c>
      <c r="G136" s="197"/>
      <c r="H136" s="201">
        <v>-7.9930000000000003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176</v>
      </c>
      <c r="AU136" s="207" t="s">
        <v>90</v>
      </c>
      <c r="AV136" s="13" t="s">
        <v>90</v>
      </c>
      <c r="AW136" s="13" t="s">
        <v>39</v>
      </c>
      <c r="AX136" s="13" t="s">
        <v>81</v>
      </c>
      <c r="AY136" s="207" t="s">
        <v>165</v>
      </c>
    </row>
    <row r="137" spans="1:65" s="2" customFormat="1" ht="44.25" customHeight="1">
      <c r="A137" s="34"/>
      <c r="B137" s="35"/>
      <c r="C137" s="178" t="s">
        <v>229</v>
      </c>
      <c r="D137" s="178" t="s">
        <v>167</v>
      </c>
      <c r="E137" s="179" t="s">
        <v>1638</v>
      </c>
      <c r="F137" s="180" t="s">
        <v>1639</v>
      </c>
      <c r="G137" s="181" t="s">
        <v>170</v>
      </c>
      <c r="H137" s="182">
        <v>48.704999999999998</v>
      </c>
      <c r="I137" s="183"/>
      <c r="J137" s="184">
        <f>ROUND(I137*H137,2)</f>
        <v>0</v>
      </c>
      <c r="K137" s="180" t="s">
        <v>171</v>
      </c>
      <c r="L137" s="39"/>
      <c r="M137" s="185" t="s">
        <v>79</v>
      </c>
      <c r="N137" s="186" t="s">
        <v>51</v>
      </c>
      <c r="O137" s="64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9" t="s">
        <v>172</v>
      </c>
      <c r="AT137" s="189" t="s">
        <v>167</v>
      </c>
      <c r="AU137" s="189" t="s">
        <v>90</v>
      </c>
      <c r="AY137" s="16" t="s">
        <v>165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6" t="s">
        <v>88</v>
      </c>
      <c r="BK137" s="190">
        <f>ROUND(I137*H137,2)</f>
        <v>0</v>
      </c>
      <c r="BL137" s="16" t="s">
        <v>172</v>
      </c>
      <c r="BM137" s="189" t="s">
        <v>1640</v>
      </c>
    </row>
    <row r="138" spans="1:65" s="2" customFormat="1">
      <c r="A138" s="34"/>
      <c r="B138" s="35"/>
      <c r="C138" s="36"/>
      <c r="D138" s="191" t="s">
        <v>174</v>
      </c>
      <c r="E138" s="36"/>
      <c r="F138" s="192" t="s">
        <v>1641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6" t="s">
        <v>174</v>
      </c>
      <c r="AU138" s="16" t="s">
        <v>90</v>
      </c>
    </row>
    <row r="139" spans="1:65" s="13" customFormat="1">
      <c r="B139" s="196"/>
      <c r="C139" s="197"/>
      <c r="D139" s="198" t="s">
        <v>176</v>
      </c>
      <c r="E139" s="199" t="s">
        <v>79</v>
      </c>
      <c r="F139" s="200" t="s">
        <v>1642</v>
      </c>
      <c r="G139" s="197"/>
      <c r="H139" s="201">
        <v>48.704999999999998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176</v>
      </c>
      <c r="AU139" s="207" t="s">
        <v>90</v>
      </c>
      <c r="AV139" s="13" t="s">
        <v>90</v>
      </c>
      <c r="AW139" s="13" t="s">
        <v>39</v>
      </c>
      <c r="AX139" s="13" t="s">
        <v>81</v>
      </c>
      <c r="AY139" s="207" t="s">
        <v>165</v>
      </c>
    </row>
    <row r="140" spans="1:65" s="2" customFormat="1" ht="44.25" customHeight="1">
      <c r="A140" s="34"/>
      <c r="B140" s="35"/>
      <c r="C140" s="178" t="s">
        <v>236</v>
      </c>
      <c r="D140" s="178" t="s">
        <v>167</v>
      </c>
      <c r="E140" s="179" t="s">
        <v>1643</v>
      </c>
      <c r="F140" s="180" t="s">
        <v>1644</v>
      </c>
      <c r="G140" s="181" t="s">
        <v>170</v>
      </c>
      <c r="H140" s="182">
        <v>7.9930000000000003</v>
      </c>
      <c r="I140" s="183"/>
      <c r="J140" s="184">
        <f>ROUND(I140*H140,2)</f>
        <v>0</v>
      </c>
      <c r="K140" s="180" t="s">
        <v>171</v>
      </c>
      <c r="L140" s="39"/>
      <c r="M140" s="185" t="s">
        <v>79</v>
      </c>
      <c r="N140" s="186" t="s">
        <v>51</v>
      </c>
      <c r="O140" s="64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9" t="s">
        <v>172</v>
      </c>
      <c r="AT140" s="189" t="s">
        <v>167</v>
      </c>
      <c r="AU140" s="189" t="s">
        <v>90</v>
      </c>
      <c r="AY140" s="16" t="s">
        <v>165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6" t="s">
        <v>88</v>
      </c>
      <c r="BK140" s="190">
        <f>ROUND(I140*H140,2)</f>
        <v>0</v>
      </c>
      <c r="BL140" s="16" t="s">
        <v>172</v>
      </c>
      <c r="BM140" s="189" t="s">
        <v>1645</v>
      </c>
    </row>
    <row r="141" spans="1:65" s="2" customFormat="1">
      <c r="A141" s="34"/>
      <c r="B141" s="35"/>
      <c r="C141" s="36"/>
      <c r="D141" s="191" t="s">
        <v>174</v>
      </c>
      <c r="E141" s="36"/>
      <c r="F141" s="192" t="s">
        <v>1646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6" t="s">
        <v>174</v>
      </c>
      <c r="AU141" s="16" t="s">
        <v>90</v>
      </c>
    </row>
    <row r="142" spans="1:65" s="13" customFormat="1" ht="22.5">
      <c r="B142" s="196"/>
      <c r="C142" s="197"/>
      <c r="D142" s="198" t="s">
        <v>176</v>
      </c>
      <c r="E142" s="199" t="s">
        <v>79</v>
      </c>
      <c r="F142" s="200" t="s">
        <v>1647</v>
      </c>
      <c r="G142" s="197"/>
      <c r="H142" s="201">
        <v>7.9930000000000003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176</v>
      </c>
      <c r="AU142" s="207" t="s">
        <v>90</v>
      </c>
      <c r="AV142" s="13" t="s">
        <v>90</v>
      </c>
      <c r="AW142" s="13" t="s">
        <v>39</v>
      </c>
      <c r="AX142" s="13" t="s">
        <v>81</v>
      </c>
      <c r="AY142" s="207" t="s">
        <v>165</v>
      </c>
    </row>
    <row r="143" spans="1:65" s="2" customFormat="1" ht="44.25" customHeight="1">
      <c r="A143" s="34"/>
      <c r="B143" s="35"/>
      <c r="C143" s="178" t="s">
        <v>239</v>
      </c>
      <c r="D143" s="178" t="s">
        <v>167</v>
      </c>
      <c r="E143" s="179" t="s">
        <v>188</v>
      </c>
      <c r="F143" s="180" t="s">
        <v>189</v>
      </c>
      <c r="G143" s="181" t="s">
        <v>190</v>
      </c>
      <c r="H143" s="182">
        <v>143.55600000000001</v>
      </c>
      <c r="I143" s="183"/>
      <c r="J143" s="184">
        <f>ROUND(I143*H143,2)</f>
        <v>0</v>
      </c>
      <c r="K143" s="180" t="s">
        <v>171</v>
      </c>
      <c r="L143" s="39"/>
      <c r="M143" s="185" t="s">
        <v>79</v>
      </c>
      <c r="N143" s="186" t="s">
        <v>51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172</v>
      </c>
      <c r="AT143" s="189" t="s">
        <v>167</v>
      </c>
      <c r="AU143" s="189" t="s">
        <v>90</v>
      </c>
      <c r="AY143" s="16" t="s">
        <v>165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6" t="s">
        <v>88</v>
      </c>
      <c r="BK143" s="190">
        <f>ROUND(I143*H143,2)</f>
        <v>0</v>
      </c>
      <c r="BL143" s="16" t="s">
        <v>172</v>
      </c>
      <c r="BM143" s="189" t="s">
        <v>1648</v>
      </c>
    </row>
    <row r="144" spans="1:65" s="2" customFormat="1">
      <c r="A144" s="34"/>
      <c r="B144" s="35"/>
      <c r="C144" s="36"/>
      <c r="D144" s="191" t="s">
        <v>174</v>
      </c>
      <c r="E144" s="36"/>
      <c r="F144" s="192" t="s">
        <v>192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6" t="s">
        <v>174</v>
      </c>
      <c r="AU144" s="16" t="s">
        <v>90</v>
      </c>
    </row>
    <row r="145" spans="1:65" s="13" customFormat="1">
      <c r="B145" s="196"/>
      <c r="C145" s="197"/>
      <c r="D145" s="198" t="s">
        <v>176</v>
      </c>
      <c r="E145" s="197"/>
      <c r="F145" s="200" t="s">
        <v>1649</v>
      </c>
      <c r="G145" s="197"/>
      <c r="H145" s="201">
        <v>143.55600000000001</v>
      </c>
      <c r="I145" s="202"/>
      <c r="J145" s="197"/>
      <c r="K145" s="197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176</v>
      </c>
      <c r="AU145" s="207" t="s">
        <v>90</v>
      </c>
      <c r="AV145" s="13" t="s">
        <v>90</v>
      </c>
      <c r="AW145" s="13" t="s">
        <v>4</v>
      </c>
      <c r="AX145" s="13" t="s">
        <v>88</v>
      </c>
      <c r="AY145" s="207" t="s">
        <v>165</v>
      </c>
    </row>
    <row r="146" spans="1:65" s="2" customFormat="1" ht="44.25" customHeight="1">
      <c r="A146" s="34"/>
      <c r="B146" s="35"/>
      <c r="C146" s="178" t="s">
        <v>244</v>
      </c>
      <c r="D146" s="178" t="s">
        <v>167</v>
      </c>
      <c r="E146" s="179" t="s">
        <v>1650</v>
      </c>
      <c r="F146" s="180" t="s">
        <v>1651</v>
      </c>
      <c r="G146" s="181" t="s">
        <v>170</v>
      </c>
      <c r="H146" s="182">
        <v>60.98</v>
      </c>
      <c r="I146" s="183"/>
      <c r="J146" s="184">
        <f>ROUND(I146*H146,2)</f>
        <v>0</v>
      </c>
      <c r="K146" s="180" t="s">
        <v>171</v>
      </c>
      <c r="L146" s="39"/>
      <c r="M146" s="185" t="s">
        <v>79</v>
      </c>
      <c r="N146" s="186" t="s">
        <v>51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172</v>
      </c>
      <c r="AT146" s="189" t="s">
        <v>167</v>
      </c>
      <c r="AU146" s="189" t="s">
        <v>90</v>
      </c>
      <c r="AY146" s="16" t="s">
        <v>165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6" t="s">
        <v>88</v>
      </c>
      <c r="BK146" s="190">
        <f>ROUND(I146*H146,2)</f>
        <v>0</v>
      </c>
      <c r="BL146" s="16" t="s">
        <v>172</v>
      </c>
      <c r="BM146" s="189" t="s">
        <v>1652</v>
      </c>
    </row>
    <row r="147" spans="1:65" s="2" customFormat="1">
      <c r="A147" s="34"/>
      <c r="B147" s="35"/>
      <c r="C147" s="36"/>
      <c r="D147" s="191" t="s">
        <v>174</v>
      </c>
      <c r="E147" s="36"/>
      <c r="F147" s="192" t="s">
        <v>1653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6" t="s">
        <v>174</v>
      </c>
      <c r="AU147" s="16" t="s">
        <v>90</v>
      </c>
    </row>
    <row r="148" spans="1:65" s="13" customFormat="1" ht="22.5">
      <c r="B148" s="196"/>
      <c r="C148" s="197"/>
      <c r="D148" s="198" t="s">
        <v>176</v>
      </c>
      <c r="E148" s="199" t="s">
        <v>79</v>
      </c>
      <c r="F148" s="200" t="s">
        <v>1654</v>
      </c>
      <c r="G148" s="197"/>
      <c r="H148" s="201">
        <v>60.98</v>
      </c>
      <c r="I148" s="202"/>
      <c r="J148" s="197"/>
      <c r="K148" s="197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176</v>
      </c>
      <c r="AU148" s="207" t="s">
        <v>90</v>
      </c>
      <c r="AV148" s="13" t="s">
        <v>90</v>
      </c>
      <c r="AW148" s="13" t="s">
        <v>39</v>
      </c>
      <c r="AX148" s="13" t="s">
        <v>81</v>
      </c>
      <c r="AY148" s="207" t="s">
        <v>165</v>
      </c>
    </row>
    <row r="149" spans="1:65" s="2" customFormat="1" ht="66.75" customHeight="1">
      <c r="A149" s="34"/>
      <c r="B149" s="35"/>
      <c r="C149" s="178" t="s">
        <v>253</v>
      </c>
      <c r="D149" s="178" t="s">
        <v>167</v>
      </c>
      <c r="E149" s="179" t="s">
        <v>1655</v>
      </c>
      <c r="F149" s="180" t="s">
        <v>1656</v>
      </c>
      <c r="G149" s="181" t="s">
        <v>170</v>
      </c>
      <c r="H149" s="182">
        <v>15.194000000000001</v>
      </c>
      <c r="I149" s="183"/>
      <c r="J149" s="184">
        <f>ROUND(I149*H149,2)</f>
        <v>0</v>
      </c>
      <c r="K149" s="180" t="s">
        <v>171</v>
      </c>
      <c r="L149" s="39"/>
      <c r="M149" s="185" t="s">
        <v>79</v>
      </c>
      <c r="N149" s="186" t="s">
        <v>51</v>
      </c>
      <c r="O149" s="64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172</v>
      </c>
      <c r="AT149" s="189" t="s">
        <v>167</v>
      </c>
      <c r="AU149" s="189" t="s">
        <v>90</v>
      </c>
      <c r="AY149" s="16" t="s">
        <v>165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6" t="s">
        <v>88</v>
      </c>
      <c r="BK149" s="190">
        <f>ROUND(I149*H149,2)</f>
        <v>0</v>
      </c>
      <c r="BL149" s="16" t="s">
        <v>172</v>
      </c>
      <c r="BM149" s="189" t="s">
        <v>1657</v>
      </c>
    </row>
    <row r="150" spans="1:65" s="2" customFormat="1">
      <c r="A150" s="34"/>
      <c r="B150" s="35"/>
      <c r="C150" s="36"/>
      <c r="D150" s="191" t="s">
        <v>174</v>
      </c>
      <c r="E150" s="36"/>
      <c r="F150" s="192" t="s">
        <v>1658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6" t="s">
        <v>174</v>
      </c>
      <c r="AU150" s="16" t="s">
        <v>90</v>
      </c>
    </row>
    <row r="151" spans="1:65" s="13" customFormat="1">
      <c r="B151" s="196"/>
      <c r="C151" s="197"/>
      <c r="D151" s="198" t="s">
        <v>176</v>
      </c>
      <c r="E151" s="199" t="s">
        <v>79</v>
      </c>
      <c r="F151" s="200" t="s">
        <v>1659</v>
      </c>
      <c r="G151" s="197"/>
      <c r="H151" s="201">
        <v>0.99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176</v>
      </c>
      <c r="AU151" s="207" t="s">
        <v>90</v>
      </c>
      <c r="AV151" s="13" t="s">
        <v>90</v>
      </c>
      <c r="AW151" s="13" t="s">
        <v>39</v>
      </c>
      <c r="AX151" s="13" t="s">
        <v>81</v>
      </c>
      <c r="AY151" s="207" t="s">
        <v>165</v>
      </c>
    </row>
    <row r="152" spans="1:65" s="13" customFormat="1">
      <c r="B152" s="196"/>
      <c r="C152" s="197"/>
      <c r="D152" s="198" t="s">
        <v>176</v>
      </c>
      <c r="E152" s="199" t="s">
        <v>79</v>
      </c>
      <c r="F152" s="200" t="s">
        <v>1660</v>
      </c>
      <c r="G152" s="197"/>
      <c r="H152" s="201">
        <v>0.14399999999999999</v>
      </c>
      <c r="I152" s="202"/>
      <c r="J152" s="197"/>
      <c r="K152" s="197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176</v>
      </c>
      <c r="AU152" s="207" t="s">
        <v>90</v>
      </c>
      <c r="AV152" s="13" t="s">
        <v>90</v>
      </c>
      <c r="AW152" s="13" t="s">
        <v>39</v>
      </c>
      <c r="AX152" s="13" t="s">
        <v>81</v>
      </c>
      <c r="AY152" s="207" t="s">
        <v>165</v>
      </c>
    </row>
    <row r="153" spans="1:65" s="13" customFormat="1">
      <c r="B153" s="196"/>
      <c r="C153" s="197"/>
      <c r="D153" s="198" t="s">
        <v>176</v>
      </c>
      <c r="E153" s="199" t="s">
        <v>79</v>
      </c>
      <c r="F153" s="200" t="s">
        <v>1661</v>
      </c>
      <c r="G153" s="197"/>
      <c r="H153" s="201">
        <v>2.16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176</v>
      </c>
      <c r="AU153" s="207" t="s">
        <v>90</v>
      </c>
      <c r="AV153" s="13" t="s">
        <v>90</v>
      </c>
      <c r="AW153" s="13" t="s">
        <v>39</v>
      </c>
      <c r="AX153" s="13" t="s">
        <v>81</v>
      </c>
      <c r="AY153" s="207" t="s">
        <v>165</v>
      </c>
    </row>
    <row r="154" spans="1:65" s="13" customFormat="1">
      <c r="B154" s="196"/>
      <c r="C154" s="197"/>
      <c r="D154" s="198" t="s">
        <v>176</v>
      </c>
      <c r="E154" s="199" t="s">
        <v>79</v>
      </c>
      <c r="F154" s="200" t="s">
        <v>1662</v>
      </c>
      <c r="G154" s="197"/>
      <c r="H154" s="201">
        <v>11.9</v>
      </c>
      <c r="I154" s="202"/>
      <c r="J154" s="197"/>
      <c r="K154" s="197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176</v>
      </c>
      <c r="AU154" s="207" t="s">
        <v>90</v>
      </c>
      <c r="AV154" s="13" t="s">
        <v>90</v>
      </c>
      <c r="AW154" s="13" t="s">
        <v>39</v>
      </c>
      <c r="AX154" s="13" t="s">
        <v>81</v>
      </c>
      <c r="AY154" s="207" t="s">
        <v>165</v>
      </c>
    </row>
    <row r="155" spans="1:65" s="2" customFormat="1" ht="16.5" customHeight="1">
      <c r="A155" s="34"/>
      <c r="B155" s="35"/>
      <c r="C155" s="208" t="s">
        <v>8</v>
      </c>
      <c r="D155" s="208" t="s">
        <v>319</v>
      </c>
      <c r="E155" s="209" t="s">
        <v>1663</v>
      </c>
      <c r="F155" s="210" t="s">
        <v>1664</v>
      </c>
      <c r="G155" s="211" t="s">
        <v>190</v>
      </c>
      <c r="H155" s="212">
        <v>30.388000000000002</v>
      </c>
      <c r="I155" s="213"/>
      <c r="J155" s="214">
        <f>ROUND(I155*H155,2)</f>
        <v>0</v>
      </c>
      <c r="K155" s="210" t="s">
        <v>171</v>
      </c>
      <c r="L155" s="215"/>
      <c r="M155" s="216" t="s">
        <v>79</v>
      </c>
      <c r="N155" s="217" t="s">
        <v>51</v>
      </c>
      <c r="O155" s="64"/>
      <c r="P155" s="187">
        <f>O155*H155</f>
        <v>0</v>
      </c>
      <c r="Q155" s="187">
        <v>1</v>
      </c>
      <c r="R155" s="187">
        <f>Q155*H155</f>
        <v>30.388000000000002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218</v>
      </c>
      <c r="AT155" s="189" t="s">
        <v>319</v>
      </c>
      <c r="AU155" s="189" t="s">
        <v>90</v>
      </c>
      <c r="AY155" s="16" t="s">
        <v>165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6" t="s">
        <v>88</v>
      </c>
      <c r="BK155" s="190">
        <f>ROUND(I155*H155,2)</f>
        <v>0</v>
      </c>
      <c r="BL155" s="16" t="s">
        <v>172</v>
      </c>
      <c r="BM155" s="189" t="s">
        <v>1665</v>
      </c>
    </row>
    <row r="156" spans="1:65" s="13" customFormat="1">
      <c r="B156" s="196"/>
      <c r="C156" s="197"/>
      <c r="D156" s="198" t="s">
        <v>176</v>
      </c>
      <c r="E156" s="197"/>
      <c r="F156" s="200" t="s">
        <v>1666</v>
      </c>
      <c r="G156" s="197"/>
      <c r="H156" s="201">
        <v>30.388000000000002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176</v>
      </c>
      <c r="AU156" s="207" t="s">
        <v>90</v>
      </c>
      <c r="AV156" s="13" t="s">
        <v>90</v>
      </c>
      <c r="AW156" s="13" t="s">
        <v>4</v>
      </c>
      <c r="AX156" s="13" t="s">
        <v>88</v>
      </c>
      <c r="AY156" s="207" t="s">
        <v>165</v>
      </c>
    </row>
    <row r="157" spans="1:65" s="2" customFormat="1" ht="33" customHeight="1">
      <c r="A157" s="34"/>
      <c r="B157" s="35"/>
      <c r="C157" s="178" t="s">
        <v>267</v>
      </c>
      <c r="D157" s="178" t="s">
        <v>167</v>
      </c>
      <c r="E157" s="179" t="s">
        <v>1667</v>
      </c>
      <c r="F157" s="180" t="s">
        <v>1668</v>
      </c>
      <c r="G157" s="181" t="s">
        <v>213</v>
      </c>
      <c r="H157" s="182">
        <v>137.78299999999999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90</v>
      </c>
      <c r="AY157" s="16" t="s">
        <v>165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6" t="s">
        <v>88</v>
      </c>
      <c r="BK157" s="190">
        <f>ROUND(I157*H157,2)</f>
        <v>0</v>
      </c>
      <c r="BL157" s="16" t="s">
        <v>172</v>
      </c>
      <c r="BM157" s="189" t="s">
        <v>1669</v>
      </c>
    </row>
    <row r="158" spans="1:65" s="2" customFormat="1">
      <c r="A158" s="34"/>
      <c r="B158" s="35"/>
      <c r="C158" s="36"/>
      <c r="D158" s="191" t="s">
        <v>174</v>
      </c>
      <c r="E158" s="36"/>
      <c r="F158" s="192" t="s">
        <v>1670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174</v>
      </c>
      <c r="AU158" s="16" t="s">
        <v>90</v>
      </c>
    </row>
    <row r="159" spans="1:65" s="13" customFormat="1" ht="22.5">
      <c r="B159" s="196"/>
      <c r="C159" s="197"/>
      <c r="D159" s="198" t="s">
        <v>176</v>
      </c>
      <c r="E159" s="199" t="s">
        <v>79</v>
      </c>
      <c r="F159" s="200" t="s">
        <v>1671</v>
      </c>
      <c r="G159" s="197"/>
      <c r="H159" s="201">
        <v>137.78299999999999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176</v>
      </c>
      <c r="AU159" s="207" t="s">
        <v>90</v>
      </c>
      <c r="AV159" s="13" t="s">
        <v>90</v>
      </c>
      <c r="AW159" s="13" t="s">
        <v>39</v>
      </c>
      <c r="AX159" s="13" t="s">
        <v>81</v>
      </c>
      <c r="AY159" s="207" t="s">
        <v>165</v>
      </c>
    </row>
    <row r="160" spans="1:65" s="2" customFormat="1" ht="37.9" customHeight="1">
      <c r="A160" s="34"/>
      <c r="B160" s="35"/>
      <c r="C160" s="178" t="s">
        <v>276</v>
      </c>
      <c r="D160" s="178" t="s">
        <v>167</v>
      </c>
      <c r="E160" s="179" t="s">
        <v>1672</v>
      </c>
      <c r="F160" s="180" t="s">
        <v>1673</v>
      </c>
      <c r="G160" s="181" t="s">
        <v>213</v>
      </c>
      <c r="H160" s="182">
        <v>51.5</v>
      </c>
      <c r="I160" s="183"/>
      <c r="J160" s="184">
        <f>ROUND(I160*H160,2)</f>
        <v>0</v>
      </c>
      <c r="K160" s="180" t="s">
        <v>171</v>
      </c>
      <c r="L160" s="39"/>
      <c r="M160" s="185" t="s">
        <v>79</v>
      </c>
      <c r="N160" s="186" t="s">
        <v>51</v>
      </c>
      <c r="O160" s="64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172</v>
      </c>
      <c r="AT160" s="189" t="s">
        <v>167</v>
      </c>
      <c r="AU160" s="189" t="s">
        <v>90</v>
      </c>
      <c r="AY160" s="16" t="s">
        <v>165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6" t="s">
        <v>88</v>
      </c>
      <c r="BK160" s="190">
        <f>ROUND(I160*H160,2)</f>
        <v>0</v>
      </c>
      <c r="BL160" s="16" t="s">
        <v>172</v>
      </c>
      <c r="BM160" s="189" t="s">
        <v>1674</v>
      </c>
    </row>
    <row r="161" spans="1:65" s="2" customFormat="1">
      <c r="A161" s="34"/>
      <c r="B161" s="35"/>
      <c r="C161" s="36"/>
      <c r="D161" s="191" t="s">
        <v>174</v>
      </c>
      <c r="E161" s="36"/>
      <c r="F161" s="192" t="s">
        <v>1675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6" t="s">
        <v>174</v>
      </c>
      <c r="AU161" s="16" t="s">
        <v>90</v>
      </c>
    </row>
    <row r="162" spans="1:65" s="13" customFormat="1">
      <c r="B162" s="196"/>
      <c r="C162" s="197"/>
      <c r="D162" s="198" t="s">
        <v>176</v>
      </c>
      <c r="E162" s="199" t="s">
        <v>79</v>
      </c>
      <c r="F162" s="200" t="s">
        <v>1676</v>
      </c>
      <c r="G162" s="197"/>
      <c r="H162" s="201">
        <v>51.5</v>
      </c>
      <c r="I162" s="202"/>
      <c r="J162" s="197"/>
      <c r="K162" s="197"/>
      <c r="L162" s="203"/>
      <c r="M162" s="204"/>
      <c r="N162" s="205"/>
      <c r="O162" s="205"/>
      <c r="P162" s="205"/>
      <c r="Q162" s="205"/>
      <c r="R162" s="205"/>
      <c r="S162" s="205"/>
      <c r="T162" s="206"/>
      <c r="AT162" s="207" t="s">
        <v>176</v>
      </c>
      <c r="AU162" s="207" t="s">
        <v>90</v>
      </c>
      <c r="AV162" s="13" t="s">
        <v>90</v>
      </c>
      <c r="AW162" s="13" t="s">
        <v>39</v>
      </c>
      <c r="AX162" s="13" t="s">
        <v>81</v>
      </c>
      <c r="AY162" s="207" t="s">
        <v>165</v>
      </c>
    </row>
    <row r="163" spans="1:65" s="12" customFormat="1" ht="22.9" customHeight="1">
      <c r="B163" s="162"/>
      <c r="C163" s="163"/>
      <c r="D163" s="164" t="s">
        <v>80</v>
      </c>
      <c r="E163" s="176" t="s">
        <v>90</v>
      </c>
      <c r="F163" s="176" t="s">
        <v>194</v>
      </c>
      <c r="G163" s="163"/>
      <c r="H163" s="163"/>
      <c r="I163" s="166"/>
      <c r="J163" s="177">
        <f>BK163</f>
        <v>0</v>
      </c>
      <c r="K163" s="163"/>
      <c r="L163" s="168"/>
      <c r="M163" s="169"/>
      <c r="N163" s="170"/>
      <c r="O163" s="170"/>
      <c r="P163" s="171">
        <f>SUM(P164:P194)</f>
        <v>0</v>
      </c>
      <c r="Q163" s="170"/>
      <c r="R163" s="171">
        <f>SUM(R164:R194)</f>
        <v>220.81957763029772</v>
      </c>
      <c r="S163" s="170"/>
      <c r="T163" s="172">
        <f>SUM(T164:T194)</f>
        <v>0</v>
      </c>
      <c r="AR163" s="173" t="s">
        <v>88</v>
      </c>
      <c r="AT163" s="174" t="s">
        <v>80</v>
      </c>
      <c r="AU163" s="174" t="s">
        <v>88</v>
      </c>
      <c r="AY163" s="173" t="s">
        <v>165</v>
      </c>
      <c r="BK163" s="175">
        <f>SUM(BK164:BK194)</f>
        <v>0</v>
      </c>
    </row>
    <row r="164" spans="1:65" s="2" customFormat="1" ht="44.25" customHeight="1">
      <c r="A164" s="34"/>
      <c r="B164" s="35"/>
      <c r="C164" s="178" t="s">
        <v>285</v>
      </c>
      <c r="D164" s="178" t="s">
        <v>167</v>
      </c>
      <c r="E164" s="179" t="s">
        <v>1677</v>
      </c>
      <c r="F164" s="180" t="s">
        <v>1678</v>
      </c>
      <c r="G164" s="181" t="s">
        <v>170</v>
      </c>
      <c r="H164" s="182">
        <v>1.696</v>
      </c>
      <c r="I164" s="183"/>
      <c r="J164" s="184">
        <f>ROUND(I164*H164,2)</f>
        <v>0</v>
      </c>
      <c r="K164" s="180" t="s">
        <v>171</v>
      </c>
      <c r="L164" s="39"/>
      <c r="M164" s="185" t="s">
        <v>79</v>
      </c>
      <c r="N164" s="186" t="s">
        <v>51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172</v>
      </c>
      <c r="AT164" s="189" t="s">
        <v>167</v>
      </c>
      <c r="AU164" s="189" t="s">
        <v>90</v>
      </c>
      <c r="AY164" s="16" t="s">
        <v>165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6" t="s">
        <v>88</v>
      </c>
      <c r="BK164" s="190">
        <f>ROUND(I164*H164,2)</f>
        <v>0</v>
      </c>
      <c r="BL164" s="16" t="s">
        <v>172</v>
      </c>
      <c r="BM164" s="189" t="s">
        <v>1679</v>
      </c>
    </row>
    <row r="165" spans="1:65" s="2" customFormat="1">
      <c r="A165" s="34"/>
      <c r="B165" s="35"/>
      <c r="C165" s="36"/>
      <c r="D165" s="191" t="s">
        <v>174</v>
      </c>
      <c r="E165" s="36"/>
      <c r="F165" s="192" t="s">
        <v>1680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174</v>
      </c>
      <c r="AU165" s="16" t="s">
        <v>90</v>
      </c>
    </row>
    <row r="166" spans="1:65" s="13" customFormat="1">
      <c r="B166" s="196"/>
      <c r="C166" s="197"/>
      <c r="D166" s="198" t="s">
        <v>176</v>
      </c>
      <c r="E166" s="199" t="s">
        <v>79</v>
      </c>
      <c r="F166" s="200" t="s">
        <v>1681</v>
      </c>
      <c r="G166" s="197"/>
      <c r="H166" s="201">
        <v>1.696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176</v>
      </c>
      <c r="AU166" s="207" t="s">
        <v>90</v>
      </c>
      <c r="AV166" s="13" t="s">
        <v>90</v>
      </c>
      <c r="AW166" s="13" t="s">
        <v>39</v>
      </c>
      <c r="AX166" s="13" t="s">
        <v>81</v>
      </c>
      <c r="AY166" s="207" t="s">
        <v>165</v>
      </c>
    </row>
    <row r="167" spans="1:65" s="2" customFormat="1" ht="37.9" customHeight="1">
      <c r="A167" s="34"/>
      <c r="B167" s="35"/>
      <c r="C167" s="178" t="s">
        <v>294</v>
      </c>
      <c r="D167" s="178" t="s">
        <v>167</v>
      </c>
      <c r="E167" s="179" t="s">
        <v>1682</v>
      </c>
      <c r="F167" s="180" t="s">
        <v>1683</v>
      </c>
      <c r="G167" s="181" t="s">
        <v>213</v>
      </c>
      <c r="H167" s="182">
        <v>33.92</v>
      </c>
      <c r="I167" s="183"/>
      <c r="J167" s="184">
        <f>ROUND(I167*H167,2)</f>
        <v>0</v>
      </c>
      <c r="K167" s="180" t="s">
        <v>171</v>
      </c>
      <c r="L167" s="39"/>
      <c r="M167" s="185" t="s">
        <v>79</v>
      </c>
      <c r="N167" s="186" t="s">
        <v>51</v>
      </c>
      <c r="O167" s="64"/>
      <c r="P167" s="187">
        <f>O167*H167</f>
        <v>0</v>
      </c>
      <c r="Q167" s="187">
        <v>1.6694E-4</v>
      </c>
      <c r="R167" s="187">
        <f>Q167*H167</f>
        <v>5.6626048000000002E-3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1684</v>
      </c>
    </row>
    <row r="168" spans="1:65" s="2" customFormat="1">
      <c r="A168" s="34"/>
      <c r="B168" s="35"/>
      <c r="C168" s="36"/>
      <c r="D168" s="191" t="s">
        <v>174</v>
      </c>
      <c r="E168" s="36"/>
      <c r="F168" s="192" t="s">
        <v>1685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174</v>
      </c>
      <c r="AU168" s="16" t="s">
        <v>90</v>
      </c>
    </row>
    <row r="169" spans="1:65" s="13" customFormat="1">
      <c r="B169" s="196"/>
      <c r="C169" s="197"/>
      <c r="D169" s="198" t="s">
        <v>176</v>
      </c>
      <c r="E169" s="199" t="s">
        <v>79</v>
      </c>
      <c r="F169" s="200" t="s">
        <v>1686</v>
      </c>
      <c r="G169" s="197"/>
      <c r="H169" s="201">
        <v>33.92</v>
      </c>
      <c r="I169" s="202"/>
      <c r="J169" s="197"/>
      <c r="K169" s="197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176</v>
      </c>
      <c r="AU169" s="207" t="s">
        <v>90</v>
      </c>
      <c r="AV169" s="13" t="s">
        <v>90</v>
      </c>
      <c r="AW169" s="13" t="s">
        <v>39</v>
      </c>
      <c r="AX169" s="13" t="s">
        <v>81</v>
      </c>
      <c r="AY169" s="207" t="s">
        <v>165</v>
      </c>
    </row>
    <row r="170" spans="1:65" s="2" customFormat="1" ht="24.2" customHeight="1">
      <c r="A170" s="34"/>
      <c r="B170" s="35"/>
      <c r="C170" s="208" t="s">
        <v>300</v>
      </c>
      <c r="D170" s="208" t="s">
        <v>319</v>
      </c>
      <c r="E170" s="209" t="s">
        <v>1687</v>
      </c>
      <c r="F170" s="210" t="s">
        <v>1688</v>
      </c>
      <c r="G170" s="211" t="s">
        <v>213</v>
      </c>
      <c r="H170" s="212">
        <v>40.177999999999997</v>
      </c>
      <c r="I170" s="213"/>
      <c r="J170" s="214">
        <f>ROUND(I170*H170,2)</f>
        <v>0</v>
      </c>
      <c r="K170" s="210" t="s">
        <v>171</v>
      </c>
      <c r="L170" s="215"/>
      <c r="M170" s="216" t="s">
        <v>79</v>
      </c>
      <c r="N170" s="217" t="s">
        <v>51</v>
      </c>
      <c r="O170" s="64"/>
      <c r="P170" s="187">
        <f>O170*H170</f>
        <v>0</v>
      </c>
      <c r="Q170" s="187">
        <v>2.9999999999999997E-4</v>
      </c>
      <c r="R170" s="187">
        <f>Q170*H170</f>
        <v>1.2053399999999999E-2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218</v>
      </c>
      <c r="AT170" s="189" t="s">
        <v>319</v>
      </c>
      <c r="AU170" s="189" t="s">
        <v>90</v>
      </c>
      <c r="AY170" s="16" t="s">
        <v>165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88</v>
      </c>
      <c r="BK170" s="190">
        <f>ROUND(I170*H170,2)</f>
        <v>0</v>
      </c>
      <c r="BL170" s="16" t="s">
        <v>172</v>
      </c>
      <c r="BM170" s="189" t="s">
        <v>1689</v>
      </c>
    </row>
    <row r="171" spans="1:65" s="13" customFormat="1">
      <c r="B171" s="196"/>
      <c r="C171" s="197"/>
      <c r="D171" s="198" t="s">
        <v>176</v>
      </c>
      <c r="E171" s="197"/>
      <c r="F171" s="200" t="s">
        <v>1690</v>
      </c>
      <c r="G171" s="197"/>
      <c r="H171" s="201">
        <v>40.177999999999997</v>
      </c>
      <c r="I171" s="202"/>
      <c r="J171" s="197"/>
      <c r="K171" s="197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176</v>
      </c>
      <c r="AU171" s="207" t="s">
        <v>90</v>
      </c>
      <c r="AV171" s="13" t="s">
        <v>90</v>
      </c>
      <c r="AW171" s="13" t="s">
        <v>4</v>
      </c>
      <c r="AX171" s="13" t="s">
        <v>88</v>
      </c>
      <c r="AY171" s="207" t="s">
        <v>165</v>
      </c>
    </row>
    <row r="172" spans="1:65" s="2" customFormat="1" ht="24.2" customHeight="1">
      <c r="A172" s="34"/>
      <c r="B172" s="35"/>
      <c r="C172" s="178" t="s">
        <v>7</v>
      </c>
      <c r="D172" s="178" t="s">
        <v>167</v>
      </c>
      <c r="E172" s="179" t="s">
        <v>1691</v>
      </c>
      <c r="F172" s="180" t="s">
        <v>1692</v>
      </c>
      <c r="G172" s="181" t="s">
        <v>340</v>
      </c>
      <c r="H172" s="182">
        <v>42.4</v>
      </c>
      <c r="I172" s="183"/>
      <c r="J172" s="184">
        <f>ROUND(I172*H172,2)</f>
        <v>0</v>
      </c>
      <c r="K172" s="180" t="s">
        <v>171</v>
      </c>
      <c r="L172" s="39"/>
      <c r="M172" s="185" t="s">
        <v>79</v>
      </c>
      <c r="N172" s="186" t="s">
        <v>51</v>
      </c>
      <c r="O172" s="64"/>
      <c r="P172" s="187">
        <f>O172*H172</f>
        <v>0</v>
      </c>
      <c r="Q172" s="187">
        <v>4.8959999999999997E-4</v>
      </c>
      <c r="R172" s="187">
        <f>Q172*H172</f>
        <v>2.0759039999999999E-2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172</v>
      </c>
      <c r="AT172" s="189" t="s">
        <v>167</v>
      </c>
      <c r="AU172" s="189" t="s">
        <v>90</v>
      </c>
      <c r="AY172" s="16" t="s">
        <v>165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6" t="s">
        <v>88</v>
      </c>
      <c r="BK172" s="190">
        <f>ROUND(I172*H172,2)</f>
        <v>0</v>
      </c>
      <c r="BL172" s="16" t="s">
        <v>172</v>
      </c>
      <c r="BM172" s="189" t="s">
        <v>1693</v>
      </c>
    </row>
    <row r="173" spans="1:65" s="2" customFormat="1">
      <c r="A173" s="34"/>
      <c r="B173" s="35"/>
      <c r="C173" s="36"/>
      <c r="D173" s="191" t="s">
        <v>174</v>
      </c>
      <c r="E173" s="36"/>
      <c r="F173" s="192" t="s">
        <v>1694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6" t="s">
        <v>174</v>
      </c>
      <c r="AU173" s="16" t="s">
        <v>90</v>
      </c>
    </row>
    <row r="174" spans="1:65" s="13" customFormat="1">
      <c r="B174" s="196"/>
      <c r="C174" s="197"/>
      <c r="D174" s="198" t="s">
        <v>176</v>
      </c>
      <c r="E174" s="199" t="s">
        <v>79</v>
      </c>
      <c r="F174" s="200" t="s">
        <v>1695</v>
      </c>
      <c r="G174" s="197"/>
      <c r="H174" s="201">
        <v>42.4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AT174" s="207" t="s">
        <v>176</v>
      </c>
      <c r="AU174" s="207" t="s">
        <v>90</v>
      </c>
      <c r="AV174" s="13" t="s">
        <v>90</v>
      </c>
      <c r="AW174" s="13" t="s">
        <v>39</v>
      </c>
      <c r="AX174" s="13" t="s">
        <v>81</v>
      </c>
      <c r="AY174" s="207" t="s">
        <v>165</v>
      </c>
    </row>
    <row r="175" spans="1:65" s="2" customFormat="1" ht="24.2" customHeight="1">
      <c r="A175" s="34"/>
      <c r="B175" s="35"/>
      <c r="C175" s="178" t="s">
        <v>312</v>
      </c>
      <c r="D175" s="178" t="s">
        <v>167</v>
      </c>
      <c r="E175" s="179" t="s">
        <v>1696</v>
      </c>
      <c r="F175" s="180" t="s">
        <v>1697</v>
      </c>
      <c r="G175" s="181" t="s">
        <v>170</v>
      </c>
      <c r="H175" s="182">
        <v>35.707999999999998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2.16</v>
      </c>
      <c r="R175" s="187">
        <f>Q175*H175</f>
        <v>77.129280000000008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90</v>
      </c>
      <c r="AY175" s="16" t="s">
        <v>165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6" t="s">
        <v>88</v>
      </c>
      <c r="BK175" s="190">
        <f>ROUND(I175*H175,2)</f>
        <v>0</v>
      </c>
      <c r="BL175" s="16" t="s">
        <v>172</v>
      </c>
      <c r="BM175" s="189" t="s">
        <v>1698</v>
      </c>
    </row>
    <row r="176" spans="1:65" s="2" customFormat="1">
      <c r="A176" s="34"/>
      <c r="B176" s="35"/>
      <c r="C176" s="36"/>
      <c r="D176" s="191" t="s">
        <v>174</v>
      </c>
      <c r="E176" s="36"/>
      <c r="F176" s="192" t="s">
        <v>1699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174</v>
      </c>
      <c r="AU176" s="16" t="s">
        <v>90</v>
      </c>
    </row>
    <row r="177" spans="1:65" s="13" customFormat="1" ht="22.5">
      <c r="B177" s="196"/>
      <c r="C177" s="197"/>
      <c r="D177" s="198" t="s">
        <v>176</v>
      </c>
      <c r="E177" s="199" t="s">
        <v>79</v>
      </c>
      <c r="F177" s="200" t="s">
        <v>1700</v>
      </c>
      <c r="G177" s="197"/>
      <c r="H177" s="201">
        <v>35.707999999999998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39</v>
      </c>
      <c r="AX177" s="13" t="s">
        <v>81</v>
      </c>
      <c r="AY177" s="207" t="s">
        <v>165</v>
      </c>
    </row>
    <row r="178" spans="1:65" s="2" customFormat="1" ht="37.9" customHeight="1">
      <c r="A178" s="34"/>
      <c r="B178" s="35"/>
      <c r="C178" s="178" t="s">
        <v>318</v>
      </c>
      <c r="D178" s="178" t="s">
        <v>167</v>
      </c>
      <c r="E178" s="179" t="s">
        <v>1701</v>
      </c>
      <c r="F178" s="180" t="s">
        <v>1702</v>
      </c>
      <c r="G178" s="181" t="s">
        <v>170</v>
      </c>
      <c r="H178" s="182">
        <v>5.9509999999999996</v>
      </c>
      <c r="I178" s="183"/>
      <c r="J178" s="184">
        <f>ROUND(I178*H178,2)</f>
        <v>0</v>
      </c>
      <c r="K178" s="180" t="s">
        <v>171</v>
      </c>
      <c r="L178" s="39"/>
      <c r="M178" s="185" t="s">
        <v>79</v>
      </c>
      <c r="N178" s="186" t="s">
        <v>51</v>
      </c>
      <c r="O178" s="64"/>
      <c r="P178" s="187">
        <f>O178*H178</f>
        <v>0</v>
      </c>
      <c r="Q178" s="187">
        <v>1.98</v>
      </c>
      <c r="R178" s="187">
        <f>Q178*H178</f>
        <v>11.782979999999998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172</v>
      </c>
      <c r="AT178" s="189" t="s">
        <v>167</v>
      </c>
      <c r="AU178" s="189" t="s">
        <v>90</v>
      </c>
      <c r="AY178" s="16" t="s">
        <v>165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6" t="s">
        <v>88</v>
      </c>
      <c r="BK178" s="190">
        <f>ROUND(I178*H178,2)</f>
        <v>0</v>
      </c>
      <c r="BL178" s="16" t="s">
        <v>172</v>
      </c>
      <c r="BM178" s="189" t="s">
        <v>1703</v>
      </c>
    </row>
    <row r="179" spans="1:65" s="2" customFormat="1">
      <c r="A179" s="34"/>
      <c r="B179" s="35"/>
      <c r="C179" s="36"/>
      <c r="D179" s="191" t="s">
        <v>174</v>
      </c>
      <c r="E179" s="36"/>
      <c r="F179" s="192" t="s">
        <v>1704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174</v>
      </c>
      <c r="AU179" s="16" t="s">
        <v>90</v>
      </c>
    </row>
    <row r="180" spans="1:65" s="13" customFormat="1" ht="22.5">
      <c r="B180" s="196"/>
      <c r="C180" s="197"/>
      <c r="D180" s="198" t="s">
        <v>176</v>
      </c>
      <c r="E180" s="199" t="s">
        <v>79</v>
      </c>
      <c r="F180" s="200" t="s">
        <v>1705</v>
      </c>
      <c r="G180" s="197"/>
      <c r="H180" s="201">
        <v>5.9509999999999996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176</v>
      </c>
      <c r="AU180" s="207" t="s">
        <v>90</v>
      </c>
      <c r="AV180" s="13" t="s">
        <v>90</v>
      </c>
      <c r="AW180" s="13" t="s">
        <v>39</v>
      </c>
      <c r="AX180" s="13" t="s">
        <v>81</v>
      </c>
      <c r="AY180" s="207" t="s">
        <v>165</v>
      </c>
    </row>
    <row r="181" spans="1:65" s="2" customFormat="1" ht="24.2" customHeight="1">
      <c r="A181" s="34"/>
      <c r="B181" s="35"/>
      <c r="C181" s="178" t="s">
        <v>324</v>
      </c>
      <c r="D181" s="178" t="s">
        <v>167</v>
      </c>
      <c r="E181" s="179" t="s">
        <v>1706</v>
      </c>
      <c r="F181" s="180" t="s">
        <v>1707</v>
      </c>
      <c r="G181" s="181" t="s">
        <v>170</v>
      </c>
      <c r="H181" s="182">
        <v>33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2.5018722040000001</v>
      </c>
      <c r="R181" s="187">
        <f>Q181*H181</f>
        <v>82.561782731999998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90</v>
      </c>
      <c r="AY181" s="16" t="s">
        <v>165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6" t="s">
        <v>88</v>
      </c>
      <c r="BK181" s="190">
        <f>ROUND(I181*H181,2)</f>
        <v>0</v>
      </c>
      <c r="BL181" s="16" t="s">
        <v>172</v>
      </c>
      <c r="BM181" s="189" t="s">
        <v>1708</v>
      </c>
    </row>
    <row r="182" spans="1:65" s="2" customFormat="1">
      <c r="A182" s="34"/>
      <c r="B182" s="35"/>
      <c r="C182" s="36"/>
      <c r="D182" s="191" t="s">
        <v>174</v>
      </c>
      <c r="E182" s="36"/>
      <c r="F182" s="192" t="s">
        <v>1709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174</v>
      </c>
      <c r="AU182" s="16" t="s">
        <v>90</v>
      </c>
    </row>
    <row r="183" spans="1:65" s="13" customFormat="1" ht="33.75">
      <c r="B183" s="196"/>
      <c r="C183" s="197"/>
      <c r="D183" s="198" t="s">
        <v>176</v>
      </c>
      <c r="E183" s="199" t="s">
        <v>79</v>
      </c>
      <c r="F183" s="200" t="s">
        <v>1710</v>
      </c>
      <c r="G183" s="197"/>
      <c r="H183" s="201">
        <v>33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176</v>
      </c>
      <c r="AU183" s="207" t="s">
        <v>90</v>
      </c>
      <c r="AV183" s="13" t="s">
        <v>90</v>
      </c>
      <c r="AW183" s="13" t="s">
        <v>39</v>
      </c>
      <c r="AX183" s="13" t="s">
        <v>81</v>
      </c>
      <c r="AY183" s="207" t="s">
        <v>165</v>
      </c>
    </row>
    <row r="184" spans="1:65" s="2" customFormat="1" ht="33" customHeight="1">
      <c r="A184" s="34"/>
      <c r="B184" s="35"/>
      <c r="C184" s="178" t="s">
        <v>331</v>
      </c>
      <c r="D184" s="178" t="s">
        <v>167</v>
      </c>
      <c r="E184" s="179" t="s">
        <v>1711</v>
      </c>
      <c r="F184" s="180" t="s">
        <v>1712</v>
      </c>
      <c r="G184" s="181" t="s">
        <v>170</v>
      </c>
      <c r="H184" s="182">
        <v>19.215</v>
      </c>
      <c r="I184" s="183"/>
      <c r="J184" s="184">
        <f>ROUND(I184*H184,2)</f>
        <v>0</v>
      </c>
      <c r="K184" s="180" t="s">
        <v>171</v>
      </c>
      <c r="L184" s="39"/>
      <c r="M184" s="185" t="s">
        <v>79</v>
      </c>
      <c r="N184" s="186" t="s">
        <v>51</v>
      </c>
      <c r="O184" s="64"/>
      <c r="P184" s="187">
        <f>O184*H184</f>
        <v>0</v>
      </c>
      <c r="Q184" s="187">
        <v>2.5018722040000001</v>
      </c>
      <c r="R184" s="187">
        <f>Q184*H184</f>
        <v>48.073474399860004</v>
      </c>
      <c r="S184" s="187">
        <v>0</v>
      </c>
      <c r="T184" s="18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9" t="s">
        <v>172</v>
      </c>
      <c r="AT184" s="189" t="s">
        <v>167</v>
      </c>
      <c r="AU184" s="189" t="s">
        <v>90</v>
      </c>
      <c r="AY184" s="16" t="s">
        <v>165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6" t="s">
        <v>88</v>
      </c>
      <c r="BK184" s="190">
        <f>ROUND(I184*H184,2)</f>
        <v>0</v>
      </c>
      <c r="BL184" s="16" t="s">
        <v>172</v>
      </c>
      <c r="BM184" s="189" t="s">
        <v>1713</v>
      </c>
    </row>
    <row r="185" spans="1:65" s="2" customFormat="1">
      <c r="A185" s="34"/>
      <c r="B185" s="35"/>
      <c r="C185" s="36"/>
      <c r="D185" s="191" t="s">
        <v>174</v>
      </c>
      <c r="E185" s="36"/>
      <c r="F185" s="192" t="s">
        <v>1714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6" t="s">
        <v>174</v>
      </c>
      <c r="AU185" s="16" t="s">
        <v>90</v>
      </c>
    </row>
    <row r="186" spans="1:65" s="13" customFormat="1" ht="22.5">
      <c r="B186" s="196"/>
      <c r="C186" s="197"/>
      <c r="D186" s="198" t="s">
        <v>176</v>
      </c>
      <c r="E186" s="199" t="s">
        <v>79</v>
      </c>
      <c r="F186" s="200" t="s">
        <v>1715</v>
      </c>
      <c r="G186" s="197"/>
      <c r="H186" s="201">
        <v>19.215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39</v>
      </c>
      <c r="AX186" s="13" t="s">
        <v>81</v>
      </c>
      <c r="AY186" s="207" t="s">
        <v>165</v>
      </c>
    </row>
    <row r="187" spans="1:65" s="2" customFormat="1" ht="16.5" customHeight="1">
      <c r="A187" s="34"/>
      <c r="B187" s="35"/>
      <c r="C187" s="178" t="s">
        <v>337</v>
      </c>
      <c r="D187" s="178" t="s">
        <v>167</v>
      </c>
      <c r="E187" s="179" t="s">
        <v>1716</v>
      </c>
      <c r="F187" s="180" t="s">
        <v>1717</v>
      </c>
      <c r="G187" s="181" t="s">
        <v>213</v>
      </c>
      <c r="H187" s="182">
        <v>8.48</v>
      </c>
      <c r="I187" s="183"/>
      <c r="J187" s="184">
        <f>ROUND(I187*H187,2)</f>
        <v>0</v>
      </c>
      <c r="K187" s="180" t="s">
        <v>171</v>
      </c>
      <c r="L187" s="39"/>
      <c r="M187" s="185" t="s">
        <v>79</v>
      </c>
      <c r="N187" s="186" t="s">
        <v>51</v>
      </c>
      <c r="O187" s="64"/>
      <c r="P187" s="187">
        <f>O187*H187</f>
        <v>0</v>
      </c>
      <c r="Q187" s="187">
        <v>2.4719E-3</v>
      </c>
      <c r="R187" s="187">
        <f>Q187*H187</f>
        <v>2.0961712E-2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172</v>
      </c>
      <c r="AT187" s="189" t="s">
        <v>167</v>
      </c>
      <c r="AU187" s="189" t="s">
        <v>90</v>
      </c>
      <c r="AY187" s="16" t="s">
        <v>165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6" t="s">
        <v>88</v>
      </c>
      <c r="BK187" s="190">
        <f>ROUND(I187*H187,2)</f>
        <v>0</v>
      </c>
      <c r="BL187" s="16" t="s">
        <v>172</v>
      </c>
      <c r="BM187" s="189" t="s">
        <v>1718</v>
      </c>
    </row>
    <row r="188" spans="1:65" s="2" customFormat="1">
      <c r="A188" s="34"/>
      <c r="B188" s="35"/>
      <c r="C188" s="36"/>
      <c r="D188" s="191" t="s">
        <v>174</v>
      </c>
      <c r="E188" s="36"/>
      <c r="F188" s="192" t="s">
        <v>1719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6" t="s">
        <v>174</v>
      </c>
      <c r="AU188" s="16" t="s">
        <v>90</v>
      </c>
    </row>
    <row r="189" spans="1:65" s="13" customFormat="1">
      <c r="B189" s="196"/>
      <c r="C189" s="197"/>
      <c r="D189" s="198" t="s">
        <v>176</v>
      </c>
      <c r="E189" s="199" t="s">
        <v>79</v>
      </c>
      <c r="F189" s="200" t="s">
        <v>1720</v>
      </c>
      <c r="G189" s="197"/>
      <c r="H189" s="201">
        <v>8.48</v>
      </c>
      <c r="I189" s="202"/>
      <c r="J189" s="197"/>
      <c r="K189" s="197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176</v>
      </c>
      <c r="AU189" s="207" t="s">
        <v>90</v>
      </c>
      <c r="AV189" s="13" t="s">
        <v>90</v>
      </c>
      <c r="AW189" s="13" t="s">
        <v>39</v>
      </c>
      <c r="AX189" s="13" t="s">
        <v>81</v>
      </c>
      <c r="AY189" s="207" t="s">
        <v>165</v>
      </c>
    </row>
    <row r="190" spans="1:65" s="2" customFormat="1" ht="16.5" customHeight="1">
      <c r="A190" s="34"/>
      <c r="B190" s="35"/>
      <c r="C190" s="178" t="s">
        <v>344</v>
      </c>
      <c r="D190" s="178" t="s">
        <v>167</v>
      </c>
      <c r="E190" s="179" t="s">
        <v>1721</v>
      </c>
      <c r="F190" s="180" t="s">
        <v>1722</v>
      </c>
      <c r="G190" s="181" t="s">
        <v>213</v>
      </c>
      <c r="H190" s="182">
        <v>8.48</v>
      </c>
      <c r="I190" s="183"/>
      <c r="J190" s="184">
        <f>ROUND(I190*H190,2)</f>
        <v>0</v>
      </c>
      <c r="K190" s="180" t="s">
        <v>171</v>
      </c>
      <c r="L190" s="39"/>
      <c r="M190" s="185" t="s">
        <v>79</v>
      </c>
      <c r="N190" s="186" t="s">
        <v>51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172</v>
      </c>
      <c r="AT190" s="189" t="s">
        <v>167</v>
      </c>
      <c r="AU190" s="189" t="s">
        <v>90</v>
      </c>
      <c r="AY190" s="16" t="s">
        <v>165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6" t="s">
        <v>88</v>
      </c>
      <c r="BK190" s="190">
        <f>ROUND(I190*H190,2)</f>
        <v>0</v>
      </c>
      <c r="BL190" s="16" t="s">
        <v>172</v>
      </c>
      <c r="BM190" s="189" t="s">
        <v>1723</v>
      </c>
    </row>
    <row r="191" spans="1:65" s="2" customFormat="1">
      <c r="A191" s="34"/>
      <c r="B191" s="35"/>
      <c r="C191" s="36"/>
      <c r="D191" s="191" t="s">
        <v>174</v>
      </c>
      <c r="E191" s="36"/>
      <c r="F191" s="192" t="s">
        <v>1724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6" t="s">
        <v>174</v>
      </c>
      <c r="AU191" s="16" t="s">
        <v>90</v>
      </c>
    </row>
    <row r="192" spans="1:65" s="2" customFormat="1" ht="24.2" customHeight="1">
      <c r="A192" s="34"/>
      <c r="B192" s="35"/>
      <c r="C192" s="178" t="s">
        <v>348</v>
      </c>
      <c r="D192" s="178" t="s">
        <v>167</v>
      </c>
      <c r="E192" s="179" t="s">
        <v>1725</v>
      </c>
      <c r="F192" s="180" t="s">
        <v>1726</v>
      </c>
      <c r="G192" s="181" t="s">
        <v>190</v>
      </c>
      <c r="H192" s="182">
        <v>1.141</v>
      </c>
      <c r="I192" s="183"/>
      <c r="J192" s="184">
        <f>ROUND(I192*H192,2)</f>
        <v>0</v>
      </c>
      <c r="K192" s="180" t="s">
        <v>171</v>
      </c>
      <c r="L192" s="39"/>
      <c r="M192" s="185" t="s">
        <v>79</v>
      </c>
      <c r="N192" s="186" t="s">
        <v>51</v>
      </c>
      <c r="O192" s="64"/>
      <c r="P192" s="187">
        <f>O192*H192</f>
        <v>0</v>
      </c>
      <c r="Q192" s="187">
        <v>1.0627727796999999</v>
      </c>
      <c r="R192" s="187">
        <f>Q192*H192</f>
        <v>1.2126237416376999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172</v>
      </c>
      <c r="AT192" s="189" t="s">
        <v>167</v>
      </c>
      <c r="AU192" s="189" t="s">
        <v>90</v>
      </c>
      <c r="AY192" s="16" t="s">
        <v>165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6" t="s">
        <v>88</v>
      </c>
      <c r="BK192" s="190">
        <f>ROUND(I192*H192,2)</f>
        <v>0</v>
      </c>
      <c r="BL192" s="16" t="s">
        <v>172</v>
      </c>
      <c r="BM192" s="189" t="s">
        <v>1727</v>
      </c>
    </row>
    <row r="193" spans="1:65" s="2" customFormat="1">
      <c r="A193" s="34"/>
      <c r="B193" s="35"/>
      <c r="C193" s="36"/>
      <c r="D193" s="191" t="s">
        <v>174</v>
      </c>
      <c r="E193" s="36"/>
      <c r="F193" s="192" t="s">
        <v>1728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6" t="s">
        <v>174</v>
      </c>
      <c r="AU193" s="16" t="s">
        <v>90</v>
      </c>
    </row>
    <row r="194" spans="1:65" s="13" customFormat="1" ht="33.75">
      <c r="B194" s="196"/>
      <c r="C194" s="197"/>
      <c r="D194" s="198" t="s">
        <v>176</v>
      </c>
      <c r="E194" s="199" t="s">
        <v>79</v>
      </c>
      <c r="F194" s="200" t="s">
        <v>1729</v>
      </c>
      <c r="G194" s="197"/>
      <c r="H194" s="201">
        <v>1.141</v>
      </c>
      <c r="I194" s="202"/>
      <c r="J194" s="197"/>
      <c r="K194" s="197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176</v>
      </c>
      <c r="AU194" s="207" t="s">
        <v>90</v>
      </c>
      <c r="AV194" s="13" t="s">
        <v>90</v>
      </c>
      <c r="AW194" s="13" t="s">
        <v>39</v>
      </c>
      <c r="AX194" s="13" t="s">
        <v>81</v>
      </c>
      <c r="AY194" s="207" t="s">
        <v>165</v>
      </c>
    </row>
    <row r="195" spans="1:65" s="12" customFormat="1" ht="22.9" customHeight="1">
      <c r="B195" s="162"/>
      <c r="C195" s="163"/>
      <c r="D195" s="164" t="s">
        <v>80</v>
      </c>
      <c r="E195" s="176" t="s">
        <v>182</v>
      </c>
      <c r="F195" s="176" t="s">
        <v>201</v>
      </c>
      <c r="G195" s="163"/>
      <c r="H195" s="163"/>
      <c r="I195" s="166"/>
      <c r="J195" s="177">
        <f>BK195</f>
        <v>0</v>
      </c>
      <c r="K195" s="163"/>
      <c r="L195" s="168"/>
      <c r="M195" s="169"/>
      <c r="N195" s="170"/>
      <c r="O195" s="170"/>
      <c r="P195" s="171">
        <f>SUM(P196:P199)</f>
        <v>0</v>
      </c>
      <c r="Q195" s="170"/>
      <c r="R195" s="171">
        <f>SUM(R196:R199)</f>
        <v>0.22800000000000001</v>
      </c>
      <c r="S195" s="170"/>
      <c r="T195" s="172">
        <f>SUM(T196:T199)</f>
        <v>0</v>
      </c>
      <c r="AR195" s="173" t="s">
        <v>88</v>
      </c>
      <c r="AT195" s="174" t="s">
        <v>80</v>
      </c>
      <c r="AU195" s="174" t="s">
        <v>88</v>
      </c>
      <c r="AY195" s="173" t="s">
        <v>165</v>
      </c>
      <c r="BK195" s="175">
        <f>SUM(BK196:BK199)</f>
        <v>0</v>
      </c>
    </row>
    <row r="196" spans="1:65" s="2" customFormat="1" ht="24.2" customHeight="1">
      <c r="A196" s="34"/>
      <c r="B196" s="35"/>
      <c r="C196" s="178" t="s">
        <v>354</v>
      </c>
      <c r="D196" s="178" t="s">
        <v>167</v>
      </c>
      <c r="E196" s="179" t="s">
        <v>1730</v>
      </c>
      <c r="F196" s="180" t="s">
        <v>1731</v>
      </c>
      <c r="G196" s="181" t="s">
        <v>232</v>
      </c>
      <c r="H196" s="182">
        <v>1</v>
      </c>
      <c r="I196" s="183"/>
      <c r="J196" s="184">
        <f>ROUND(I196*H196,2)</f>
        <v>0</v>
      </c>
      <c r="K196" s="180" t="s">
        <v>171</v>
      </c>
      <c r="L196" s="39"/>
      <c r="M196" s="185" t="s">
        <v>79</v>
      </c>
      <c r="N196" s="186" t="s">
        <v>51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172</v>
      </c>
      <c r="AT196" s="189" t="s">
        <v>167</v>
      </c>
      <c r="AU196" s="189" t="s">
        <v>90</v>
      </c>
      <c r="AY196" s="16" t="s">
        <v>165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6" t="s">
        <v>88</v>
      </c>
      <c r="BK196" s="190">
        <f>ROUND(I196*H196,2)</f>
        <v>0</v>
      </c>
      <c r="BL196" s="16" t="s">
        <v>172</v>
      </c>
      <c r="BM196" s="189" t="s">
        <v>1732</v>
      </c>
    </row>
    <row r="197" spans="1:65" s="2" customFormat="1">
      <c r="A197" s="34"/>
      <c r="B197" s="35"/>
      <c r="C197" s="36"/>
      <c r="D197" s="191" t="s">
        <v>174</v>
      </c>
      <c r="E197" s="36"/>
      <c r="F197" s="192" t="s">
        <v>1733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6" t="s">
        <v>174</v>
      </c>
      <c r="AU197" s="16" t="s">
        <v>90</v>
      </c>
    </row>
    <row r="198" spans="1:65" s="2" customFormat="1" ht="21.75" customHeight="1">
      <c r="A198" s="34"/>
      <c r="B198" s="35"/>
      <c r="C198" s="208" t="s">
        <v>360</v>
      </c>
      <c r="D198" s="208" t="s">
        <v>319</v>
      </c>
      <c r="E198" s="209" t="s">
        <v>1734</v>
      </c>
      <c r="F198" s="210" t="s">
        <v>1735</v>
      </c>
      <c r="G198" s="211" t="s">
        <v>232</v>
      </c>
      <c r="H198" s="212">
        <v>1</v>
      </c>
      <c r="I198" s="213"/>
      <c r="J198" s="214">
        <f>ROUND(I198*H198,2)</f>
        <v>0</v>
      </c>
      <c r="K198" s="210" t="s">
        <v>171</v>
      </c>
      <c r="L198" s="215"/>
      <c r="M198" s="216" t="s">
        <v>79</v>
      </c>
      <c r="N198" s="217" t="s">
        <v>51</v>
      </c>
      <c r="O198" s="64"/>
      <c r="P198" s="187">
        <f>O198*H198</f>
        <v>0</v>
      </c>
      <c r="Q198" s="187">
        <v>0.22800000000000001</v>
      </c>
      <c r="R198" s="187">
        <f>Q198*H198</f>
        <v>0.22800000000000001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218</v>
      </c>
      <c r="AT198" s="189" t="s">
        <v>319</v>
      </c>
      <c r="AU198" s="189" t="s">
        <v>90</v>
      </c>
      <c r="AY198" s="16" t="s">
        <v>165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6" t="s">
        <v>88</v>
      </c>
      <c r="BK198" s="190">
        <f>ROUND(I198*H198,2)</f>
        <v>0</v>
      </c>
      <c r="BL198" s="16" t="s">
        <v>172</v>
      </c>
      <c r="BM198" s="189" t="s">
        <v>1736</v>
      </c>
    </row>
    <row r="199" spans="1:65" s="13" customFormat="1">
      <c r="B199" s="196"/>
      <c r="C199" s="197"/>
      <c r="D199" s="198" t="s">
        <v>176</v>
      </c>
      <c r="E199" s="199" t="s">
        <v>79</v>
      </c>
      <c r="F199" s="200" t="s">
        <v>1737</v>
      </c>
      <c r="G199" s="197"/>
      <c r="H199" s="201">
        <v>1</v>
      </c>
      <c r="I199" s="202"/>
      <c r="J199" s="197"/>
      <c r="K199" s="197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176</v>
      </c>
      <c r="AU199" s="207" t="s">
        <v>90</v>
      </c>
      <c r="AV199" s="13" t="s">
        <v>90</v>
      </c>
      <c r="AW199" s="13" t="s">
        <v>39</v>
      </c>
      <c r="AX199" s="13" t="s">
        <v>81</v>
      </c>
      <c r="AY199" s="207" t="s">
        <v>165</v>
      </c>
    </row>
    <row r="200" spans="1:65" s="12" customFormat="1" ht="22.9" customHeight="1">
      <c r="B200" s="162"/>
      <c r="C200" s="163"/>
      <c r="D200" s="164" t="s">
        <v>80</v>
      </c>
      <c r="E200" s="176" t="s">
        <v>172</v>
      </c>
      <c r="F200" s="176" t="s">
        <v>1738</v>
      </c>
      <c r="G200" s="163"/>
      <c r="H200" s="163"/>
      <c r="I200" s="166"/>
      <c r="J200" s="177">
        <f>BK200</f>
        <v>0</v>
      </c>
      <c r="K200" s="163"/>
      <c r="L200" s="168"/>
      <c r="M200" s="169"/>
      <c r="N200" s="170"/>
      <c r="O200" s="170"/>
      <c r="P200" s="171">
        <f>SUM(P201:P216)</f>
        <v>0</v>
      </c>
      <c r="Q200" s="170"/>
      <c r="R200" s="171">
        <f>SUM(R201:R216)</f>
        <v>0.1107623305151</v>
      </c>
      <c r="S200" s="170"/>
      <c r="T200" s="172">
        <f>SUM(T201:T216)</f>
        <v>0</v>
      </c>
      <c r="AR200" s="173" t="s">
        <v>88</v>
      </c>
      <c r="AT200" s="174" t="s">
        <v>80</v>
      </c>
      <c r="AU200" s="174" t="s">
        <v>88</v>
      </c>
      <c r="AY200" s="173" t="s">
        <v>165</v>
      </c>
      <c r="BK200" s="175">
        <f>SUM(BK201:BK216)</f>
        <v>0</v>
      </c>
    </row>
    <row r="201" spans="1:65" s="2" customFormat="1" ht="33" customHeight="1">
      <c r="A201" s="34"/>
      <c r="B201" s="35"/>
      <c r="C201" s="178" t="s">
        <v>365</v>
      </c>
      <c r="D201" s="178" t="s">
        <v>167</v>
      </c>
      <c r="E201" s="179" t="s">
        <v>1739</v>
      </c>
      <c r="F201" s="180" t="s">
        <v>1740</v>
      </c>
      <c r="G201" s="181" t="s">
        <v>170</v>
      </c>
      <c r="H201" s="182">
        <v>5.9989999999999997</v>
      </c>
      <c r="I201" s="183"/>
      <c r="J201" s="184">
        <f>ROUND(I201*H201,2)</f>
        <v>0</v>
      </c>
      <c r="K201" s="180" t="s">
        <v>171</v>
      </c>
      <c r="L201" s="39"/>
      <c r="M201" s="185" t="s">
        <v>79</v>
      </c>
      <c r="N201" s="186" t="s">
        <v>51</v>
      </c>
      <c r="O201" s="64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9" t="s">
        <v>172</v>
      </c>
      <c r="AT201" s="189" t="s">
        <v>167</v>
      </c>
      <c r="AU201" s="189" t="s">
        <v>90</v>
      </c>
      <c r="AY201" s="16" t="s">
        <v>165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6" t="s">
        <v>88</v>
      </c>
      <c r="BK201" s="190">
        <f>ROUND(I201*H201,2)</f>
        <v>0</v>
      </c>
      <c r="BL201" s="16" t="s">
        <v>172</v>
      </c>
      <c r="BM201" s="189" t="s">
        <v>1741</v>
      </c>
    </row>
    <row r="202" spans="1:65" s="2" customFormat="1">
      <c r="A202" s="34"/>
      <c r="B202" s="35"/>
      <c r="C202" s="36"/>
      <c r="D202" s="191" t="s">
        <v>174</v>
      </c>
      <c r="E202" s="36"/>
      <c r="F202" s="192" t="s">
        <v>1742</v>
      </c>
      <c r="G202" s="36"/>
      <c r="H202" s="36"/>
      <c r="I202" s="193"/>
      <c r="J202" s="36"/>
      <c r="K202" s="36"/>
      <c r="L202" s="39"/>
      <c r="M202" s="194"/>
      <c r="N202" s="195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6" t="s">
        <v>174</v>
      </c>
      <c r="AU202" s="16" t="s">
        <v>90</v>
      </c>
    </row>
    <row r="203" spans="1:65" s="13" customFormat="1">
      <c r="B203" s="196"/>
      <c r="C203" s="197"/>
      <c r="D203" s="198" t="s">
        <v>176</v>
      </c>
      <c r="E203" s="199" t="s">
        <v>79</v>
      </c>
      <c r="F203" s="200" t="s">
        <v>1743</v>
      </c>
      <c r="G203" s="197"/>
      <c r="H203" s="201">
        <v>0.371</v>
      </c>
      <c r="I203" s="202"/>
      <c r="J203" s="197"/>
      <c r="K203" s="197"/>
      <c r="L203" s="203"/>
      <c r="M203" s="204"/>
      <c r="N203" s="205"/>
      <c r="O203" s="205"/>
      <c r="P203" s="205"/>
      <c r="Q203" s="205"/>
      <c r="R203" s="205"/>
      <c r="S203" s="205"/>
      <c r="T203" s="206"/>
      <c r="AT203" s="207" t="s">
        <v>176</v>
      </c>
      <c r="AU203" s="207" t="s">
        <v>90</v>
      </c>
      <c r="AV203" s="13" t="s">
        <v>90</v>
      </c>
      <c r="AW203" s="13" t="s">
        <v>39</v>
      </c>
      <c r="AX203" s="13" t="s">
        <v>81</v>
      </c>
      <c r="AY203" s="207" t="s">
        <v>165</v>
      </c>
    </row>
    <row r="204" spans="1:65" s="13" customFormat="1">
      <c r="B204" s="196"/>
      <c r="C204" s="197"/>
      <c r="D204" s="198" t="s">
        <v>176</v>
      </c>
      <c r="E204" s="199" t="s">
        <v>79</v>
      </c>
      <c r="F204" s="200" t="s">
        <v>1744</v>
      </c>
      <c r="G204" s="197"/>
      <c r="H204" s="201">
        <v>0.108</v>
      </c>
      <c r="I204" s="202"/>
      <c r="J204" s="197"/>
      <c r="K204" s="197"/>
      <c r="L204" s="203"/>
      <c r="M204" s="204"/>
      <c r="N204" s="205"/>
      <c r="O204" s="205"/>
      <c r="P204" s="205"/>
      <c r="Q204" s="205"/>
      <c r="R204" s="205"/>
      <c r="S204" s="205"/>
      <c r="T204" s="206"/>
      <c r="AT204" s="207" t="s">
        <v>176</v>
      </c>
      <c r="AU204" s="207" t="s">
        <v>90</v>
      </c>
      <c r="AV204" s="13" t="s">
        <v>90</v>
      </c>
      <c r="AW204" s="13" t="s">
        <v>39</v>
      </c>
      <c r="AX204" s="13" t="s">
        <v>81</v>
      </c>
      <c r="AY204" s="207" t="s">
        <v>165</v>
      </c>
    </row>
    <row r="205" spans="1:65" s="13" customFormat="1">
      <c r="B205" s="196"/>
      <c r="C205" s="197"/>
      <c r="D205" s="198" t="s">
        <v>176</v>
      </c>
      <c r="E205" s="199" t="s">
        <v>79</v>
      </c>
      <c r="F205" s="200" t="s">
        <v>1745</v>
      </c>
      <c r="G205" s="197"/>
      <c r="H205" s="201">
        <v>0.6</v>
      </c>
      <c r="I205" s="202"/>
      <c r="J205" s="197"/>
      <c r="K205" s="197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176</v>
      </c>
      <c r="AU205" s="207" t="s">
        <v>90</v>
      </c>
      <c r="AV205" s="13" t="s">
        <v>90</v>
      </c>
      <c r="AW205" s="13" t="s">
        <v>39</v>
      </c>
      <c r="AX205" s="13" t="s">
        <v>81</v>
      </c>
      <c r="AY205" s="207" t="s">
        <v>165</v>
      </c>
    </row>
    <row r="206" spans="1:65" s="13" customFormat="1">
      <c r="B206" s="196"/>
      <c r="C206" s="197"/>
      <c r="D206" s="198" t="s">
        <v>176</v>
      </c>
      <c r="E206" s="199" t="s">
        <v>79</v>
      </c>
      <c r="F206" s="200" t="s">
        <v>1746</v>
      </c>
      <c r="G206" s="197"/>
      <c r="H206" s="201">
        <v>0.72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176</v>
      </c>
      <c r="AU206" s="207" t="s">
        <v>90</v>
      </c>
      <c r="AV206" s="13" t="s">
        <v>90</v>
      </c>
      <c r="AW206" s="13" t="s">
        <v>39</v>
      </c>
      <c r="AX206" s="13" t="s">
        <v>81</v>
      </c>
      <c r="AY206" s="207" t="s">
        <v>165</v>
      </c>
    </row>
    <row r="207" spans="1:65" s="13" customFormat="1">
      <c r="B207" s="196"/>
      <c r="C207" s="197"/>
      <c r="D207" s="198" t="s">
        <v>176</v>
      </c>
      <c r="E207" s="199" t="s">
        <v>79</v>
      </c>
      <c r="F207" s="200" t="s">
        <v>1747</v>
      </c>
      <c r="G207" s="197"/>
      <c r="H207" s="201">
        <v>4.2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176</v>
      </c>
      <c r="AU207" s="207" t="s">
        <v>90</v>
      </c>
      <c r="AV207" s="13" t="s">
        <v>90</v>
      </c>
      <c r="AW207" s="13" t="s">
        <v>39</v>
      </c>
      <c r="AX207" s="13" t="s">
        <v>81</v>
      </c>
      <c r="AY207" s="207" t="s">
        <v>165</v>
      </c>
    </row>
    <row r="208" spans="1:65" s="2" customFormat="1" ht="44.25" customHeight="1">
      <c r="A208" s="34"/>
      <c r="B208" s="35"/>
      <c r="C208" s="178" t="s">
        <v>372</v>
      </c>
      <c r="D208" s="178" t="s">
        <v>167</v>
      </c>
      <c r="E208" s="179" t="s">
        <v>1748</v>
      </c>
      <c r="F208" s="180" t="s">
        <v>1749</v>
      </c>
      <c r="G208" s="181" t="s">
        <v>170</v>
      </c>
      <c r="H208" s="182">
        <v>2.254</v>
      </c>
      <c r="I208" s="183"/>
      <c r="J208" s="184">
        <f>ROUND(I208*H208,2)</f>
        <v>0</v>
      </c>
      <c r="K208" s="180" t="s">
        <v>171</v>
      </c>
      <c r="L208" s="39"/>
      <c r="M208" s="185" t="s">
        <v>79</v>
      </c>
      <c r="N208" s="186" t="s">
        <v>51</v>
      </c>
      <c r="O208" s="64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172</v>
      </c>
      <c r="AT208" s="189" t="s">
        <v>167</v>
      </c>
      <c r="AU208" s="189" t="s">
        <v>90</v>
      </c>
      <c r="AY208" s="16" t="s">
        <v>165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6" t="s">
        <v>88</v>
      </c>
      <c r="BK208" s="190">
        <f>ROUND(I208*H208,2)</f>
        <v>0</v>
      </c>
      <c r="BL208" s="16" t="s">
        <v>172</v>
      </c>
      <c r="BM208" s="189" t="s">
        <v>1750</v>
      </c>
    </row>
    <row r="209" spans="1:65" s="2" customFormat="1">
      <c r="A209" s="34"/>
      <c r="B209" s="35"/>
      <c r="C209" s="36"/>
      <c r="D209" s="191" t="s">
        <v>174</v>
      </c>
      <c r="E209" s="36"/>
      <c r="F209" s="192" t="s">
        <v>1751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174</v>
      </c>
      <c r="AU209" s="16" t="s">
        <v>90</v>
      </c>
    </row>
    <row r="210" spans="1:65" s="13" customFormat="1" ht="22.5">
      <c r="B210" s="196"/>
      <c r="C210" s="197"/>
      <c r="D210" s="198" t="s">
        <v>176</v>
      </c>
      <c r="E210" s="199" t="s">
        <v>79</v>
      </c>
      <c r="F210" s="200" t="s">
        <v>1752</v>
      </c>
      <c r="G210" s="197"/>
      <c r="H210" s="201">
        <v>2.254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176</v>
      </c>
      <c r="AU210" s="207" t="s">
        <v>90</v>
      </c>
      <c r="AV210" s="13" t="s">
        <v>90</v>
      </c>
      <c r="AW210" s="13" t="s">
        <v>39</v>
      </c>
      <c r="AX210" s="13" t="s">
        <v>81</v>
      </c>
      <c r="AY210" s="207" t="s">
        <v>165</v>
      </c>
    </row>
    <row r="211" spans="1:65" s="2" customFormat="1" ht="37.9" customHeight="1">
      <c r="A211" s="34"/>
      <c r="B211" s="35"/>
      <c r="C211" s="178" t="s">
        <v>378</v>
      </c>
      <c r="D211" s="178" t="s">
        <v>167</v>
      </c>
      <c r="E211" s="179" t="s">
        <v>1753</v>
      </c>
      <c r="F211" s="180" t="s">
        <v>1754</v>
      </c>
      <c r="G211" s="181" t="s">
        <v>213</v>
      </c>
      <c r="H211" s="182">
        <v>3.57</v>
      </c>
      <c r="I211" s="183"/>
      <c r="J211" s="184">
        <f>ROUND(I211*H211,2)</f>
        <v>0</v>
      </c>
      <c r="K211" s="180" t="s">
        <v>171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6.3171399999999997E-3</v>
      </c>
      <c r="R211" s="187">
        <f>Q211*H211</f>
        <v>2.2552189799999997E-2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172</v>
      </c>
      <c r="AT211" s="189" t="s">
        <v>167</v>
      </c>
      <c r="AU211" s="189" t="s">
        <v>90</v>
      </c>
      <c r="AY211" s="16" t="s">
        <v>165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6" t="s">
        <v>88</v>
      </c>
      <c r="BK211" s="190">
        <f>ROUND(I211*H211,2)</f>
        <v>0</v>
      </c>
      <c r="BL211" s="16" t="s">
        <v>172</v>
      </c>
      <c r="BM211" s="189" t="s">
        <v>1755</v>
      </c>
    </row>
    <row r="212" spans="1:65" s="2" customFormat="1">
      <c r="A212" s="34"/>
      <c r="B212" s="35"/>
      <c r="C212" s="36"/>
      <c r="D212" s="191" t="s">
        <v>174</v>
      </c>
      <c r="E212" s="36"/>
      <c r="F212" s="192" t="s">
        <v>1756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174</v>
      </c>
      <c r="AU212" s="16" t="s">
        <v>90</v>
      </c>
    </row>
    <row r="213" spans="1:65" s="13" customFormat="1" ht="22.5">
      <c r="B213" s="196"/>
      <c r="C213" s="197"/>
      <c r="D213" s="198" t="s">
        <v>176</v>
      </c>
      <c r="E213" s="199" t="s">
        <v>79</v>
      </c>
      <c r="F213" s="200" t="s">
        <v>1757</v>
      </c>
      <c r="G213" s="197"/>
      <c r="H213" s="201">
        <v>3.57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176</v>
      </c>
      <c r="AU213" s="207" t="s">
        <v>90</v>
      </c>
      <c r="AV213" s="13" t="s">
        <v>90</v>
      </c>
      <c r="AW213" s="13" t="s">
        <v>39</v>
      </c>
      <c r="AX213" s="13" t="s">
        <v>81</v>
      </c>
      <c r="AY213" s="207" t="s">
        <v>165</v>
      </c>
    </row>
    <row r="214" spans="1:65" s="2" customFormat="1" ht="24.2" customHeight="1">
      <c r="A214" s="34"/>
      <c r="B214" s="35"/>
      <c r="C214" s="178" t="s">
        <v>384</v>
      </c>
      <c r="D214" s="178" t="s">
        <v>167</v>
      </c>
      <c r="E214" s="179" t="s">
        <v>1758</v>
      </c>
      <c r="F214" s="180" t="s">
        <v>1759</v>
      </c>
      <c r="G214" s="181" t="s">
        <v>190</v>
      </c>
      <c r="H214" s="182">
        <v>8.3000000000000004E-2</v>
      </c>
      <c r="I214" s="183"/>
      <c r="J214" s="184">
        <f>ROUND(I214*H214,2)</f>
        <v>0</v>
      </c>
      <c r="K214" s="180" t="s">
        <v>171</v>
      </c>
      <c r="L214" s="39"/>
      <c r="M214" s="185" t="s">
        <v>79</v>
      </c>
      <c r="N214" s="186" t="s">
        <v>51</v>
      </c>
      <c r="O214" s="64"/>
      <c r="P214" s="187">
        <f>O214*H214</f>
        <v>0</v>
      </c>
      <c r="Q214" s="187">
        <v>1.0627727796999999</v>
      </c>
      <c r="R214" s="187">
        <f>Q214*H214</f>
        <v>8.8210140715099999E-2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90</v>
      </c>
      <c r="AY214" s="16" t="s">
        <v>165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6" t="s">
        <v>88</v>
      </c>
      <c r="BK214" s="190">
        <f>ROUND(I214*H214,2)</f>
        <v>0</v>
      </c>
      <c r="BL214" s="16" t="s">
        <v>172</v>
      </c>
      <c r="BM214" s="189" t="s">
        <v>1760</v>
      </c>
    </row>
    <row r="215" spans="1:65" s="2" customFormat="1">
      <c r="A215" s="34"/>
      <c r="B215" s="35"/>
      <c r="C215" s="36"/>
      <c r="D215" s="191" t="s">
        <v>174</v>
      </c>
      <c r="E215" s="36"/>
      <c r="F215" s="192" t="s">
        <v>1761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174</v>
      </c>
      <c r="AU215" s="16" t="s">
        <v>90</v>
      </c>
    </row>
    <row r="216" spans="1:65" s="13" customFormat="1" ht="33.75">
      <c r="B216" s="196"/>
      <c r="C216" s="197"/>
      <c r="D216" s="198" t="s">
        <v>176</v>
      </c>
      <c r="E216" s="199" t="s">
        <v>79</v>
      </c>
      <c r="F216" s="200" t="s">
        <v>1762</v>
      </c>
      <c r="G216" s="197"/>
      <c r="H216" s="201">
        <v>8.3000000000000004E-2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176</v>
      </c>
      <c r="AU216" s="207" t="s">
        <v>90</v>
      </c>
      <c r="AV216" s="13" t="s">
        <v>90</v>
      </c>
      <c r="AW216" s="13" t="s">
        <v>39</v>
      </c>
      <c r="AX216" s="13" t="s">
        <v>81</v>
      </c>
      <c r="AY216" s="207" t="s">
        <v>165</v>
      </c>
    </row>
    <row r="217" spans="1:65" s="12" customFormat="1" ht="22.9" customHeight="1">
      <c r="B217" s="162"/>
      <c r="C217" s="163"/>
      <c r="D217" s="164" t="s">
        <v>80</v>
      </c>
      <c r="E217" s="176" t="s">
        <v>195</v>
      </c>
      <c r="F217" s="176" t="s">
        <v>1763</v>
      </c>
      <c r="G217" s="163"/>
      <c r="H217" s="163"/>
      <c r="I217" s="166"/>
      <c r="J217" s="177">
        <f>BK217</f>
        <v>0</v>
      </c>
      <c r="K217" s="163"/>
      <c r="L217" s="168"/>
      <c r="M217" s="169"/>
      <c r="N217" s="170"/>
      <c r="O217" s="170"/>
      <c r="P217" s="171">
        <f>SUM(P218:P226)</f>
        <v>0</v>
      </c>
      <c r="Q217" s="170"/>
      <c r="R217" s="171">
        <f>SUM(R218:R226)</f>
        <v>3.0342420000000003</v>
      </c>
      <c r="S217" s="170"/>
      <c r="T217" s="172">
        <f>SUM(T218:T226)</f>
        <v>0</v>
      </c>
      <c r="AR217" s="173" t="s">
        <v>88</v>
      </c>
      <c r="AT217" s="174" t="s">
        <v>80</v>
      </c>
      <c r="AU217" s="174" t="s">
        <v>88</v>
      </c>
      <c r="AY217" s="173" t="s">
        <v>165</v>
      </c>
      <c r="BK217" s="175">
        <f>SUM(BK218:BK226)</f>
        <v>0</v>
      </c>
    </row>
    <row r="218" spans="1:65" s="2" customFormat="1" ht="33" customHeight="1">
      <c r="A218" s="34"/>
      <c r="B218" s="35"/>
      <c r="C218" s="178" t="s">
        <v>389</v>
      </c>
      <c r="D218" s="178" t="s">
        <v>167</v>
      </c>
      <c r="E218" s="179" t="s">
        <v>1764</v>
      </c>
      <c r="F218" s="180" t="s">
        <v>1765</v>
      </c>
      <c r="G218" s="181" t="s">
        <v>213</v>
      </c>
      <c r="H218" s="182">
        <v>60.084000000000003</v>
      </c>
      <c r="I218" s="183"/>
      <c r="J218" s="184">
        <f>ROUND(I218*H218,2)</f>
        <v>0</v>
      </c>
      <c r="K218" s="180" t="s">
        <v>171</v>
      </c>
      <c r="L218" s="39"/>
      <c r="M218" s="185" t="s">
        <v>79</v>
      </c>
      <c r="N218" s="186" t="s">
        <v>51</v>
      </c>
      <c r="O218" s="64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89" t="s">
        <v>172</v>
      </c>
      <c r="AT218" s="189" t="s">
        <v>167</v>
      </c>
      <c r="AU218" s="189" t="s">
        <v>90</v>
      </c>
      <c r="AY218" s="16" t="s">
        <v>165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6" t="s">
        <v>88</v>
      </c>
      <c r="BK218" s="190">
        <f>ROUND(I218*H218,2)</f>
        <v>0</v>
      </c>
      <c r="BL218" s="16" t="s">
        <v>172</v>
      </c>
      <c r="BM218" s="189" t="s">
        <v>1766</v>
      </c>
    </row>
    <row r="219" spans="1:65" s="2" customFormat="1">
      <c r="A219" s="34"/>
      <c r="B219" s="35"/>
      <c r="C219" s="36"/>
      <c r="D219" s="191" t="s">
        <v>174</v>
      </c>
      <c r="E219" s="36"/>
      <c r="F219" s="192" t="s">
        <v>1767</v>
      </c>
      <c r="G219" s="36"/>
      <c r="H219" s="36"/>
      <c r="I219" s="193"/>
      <c r="J219" s="36"/>
      <c r="K219" s="36"/>
      <c r="L219" s="39"/>
      <c r="M219" s="194"/>
      <c r="N219" s="195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6" t="s">
        <v>174</v>
      </c>
      <c r="AU219" s="16" t="s">
        <v>90</v>
      </c>
    </row>
    <row r="220" spans="1:65" s="13" customFormat="1" ht="22.5">
      <c r="B220" s="196"/>
      <c r="C220" s="197"/>
      <c r="D220" s="198" t="s">
        <v>176</v>
      </c>
      <c r="E220" s="199" t="s">
        <v>79</v>
      </c>
      <c r="F220" s="200" t="s">
        <v>1768</v>
      </c>
      <c r="G220" s="197"/>
      <c r="H220" s="201">
        <v>60.084000000000003</v>
      </c>
      <c r="I220" s="202"/>
      <c r="J220" s="197"/>
      <c r="K220" s="197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176</v>
      </c>
      <c r="AU220" s="207" t="s">
        <v>90</v>
      </c>
      <c r="AV220" s="13" t="s">
        <v>90</v>
      </c>
      <c r="AW220" s="13" t="s">
        <v>39</v>
      </c>
      <c r="AX220" s="13" t="s">
        <v>81</v>
      </c>
      <c r="AY220" s="207" t="s">
        <v>165</v>
      </c>
    </row>
    <row r="221" spans="1:65" s="2" customFormat="1" ht="37.9" customHeight="1">
      <c r="A221" s="34"/>
      <c r="B221" s="35"/>
      <c r="C221" s="178" t="s">
        <v>395</v>
      </c>
      <c r="D221" s="178" t="s">
        <v>167</v>
      </c>
      <c r="E221" s="179" t="s">
        <v>1769</v>
      </c>
      <c r="F221" s="180" t="s">
        <v>1770</v>
      </c>
      <c r="G221" s="181" t="s">
        <v>213</v>
      </c>
      <c r="H221" s="182">
        <v>60.084000000000003</v>
      </c>
      <c r="I221" s="183"/>
      <c r="J221" s="184">
        <f>ROUND(I221*H221,2)</f>
        <v>0</v>
      </c>
      <c r="K221" s="180" t="s">
        <v>171</v>
      </c>
      <c r="L221" s="39"/>
      <c r="M221" s="185" t="s">
        <v>79</v>
      </c>
      <c r="N221" s="186" t="s">
        <v>51</v>
      </c>
      <c r="O221" s="64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9" t="s">
        <v>172</v>
      </c>
      <c r="AT221" s="189" t="s">
        <v>167</v>
      </c>
      <c r="AU221" s="189" t="s">
        <v>90</v>
      </c>
      <c r="AY221" s="16" t="s">
        <v>165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6" t="s">
        <v>88</v>
      </c>
      <c r="BK221" s="190">
        <f>ROUND(I221*H221,2)</f>
        <v>0</v>
      </c>
      <c r="BL221" s="16" t="s">
        <v>172</v>
      </c>
      <c r="BM221" s="189" t="s">
        <v>1771</v>
      </c>
    </row>
    <row r="222" spans="1:65" s="2" customFormat="1">
      <c r="A222" s="34"/>
      <c r="B222" s="35"/>
      <c r="C222" s="36"/>
      <c r="D222" s="191" t="s">
        <v>174</v>
      </c>
      <c r="E222" s="36"/>
      <c r="F222" s="192" t="s">
        <v>1772</v>
      </c>
      <c r="G222" s="36"/>
      <c r="H222" s="36"/>
      <c r="I222" s="193"/>
      <c r="J222" s="36"/>
      <c r="K222" s="36"/>
      <c r="L222" s="39"/>
      <c r="M222" s="194"/>
      <c r="N222" s="195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6" t="s">
        <v>174</v>
      </c>
      <c r="AU222" s="16" t="s">
        <v>90</v>
      </c>
    </row>
    <row r="223" spans="1:65" s="13" customFormat="1" ht="22.5">
      <c r="B223" s="196"/>
      <c r="C223" s="197"/>
      <c r="D223" s="198" t="s">
        <v>176</v>
      </c>
      <c r="E223" s="199" t="s">
        <v>79</v>
      </c>
      <c r="F223" s="200" t="s">
        <v>1768</v>
      </c>
      <c r="G223" s="197"/>
      <c r="H223" s="201">
        <v>60.084000000000003</v>
      </c>
      <c r="I223" s="202"/>
      <c r="J223" s="197"/>
      <c r="K223" s="197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176</v>
      </c>
      <c r="AU223" s="207" t="s">
        <v>90</v>
      </c>
      <c r="AV223" s="13" t="s">
        <v>90</v>
      </c>
      <c r="AW223" s="13" t="s">
        <v>39</v>
      </c>
      <c r="AX223" s="13" t="s">
        <v>81</v>
      </c>
      <c r="AY223" s="207" t="s">
        <v>165</v>
      </c>
    </row>
    <row r="224" spans="1:65" s="2" customFormat="1" ht="55.5" customHeight="1">
      <c r="A224" s="34"/>
      <c r="B224" s="35"/>
      <c r="C224" s="178" t="s">
        <v>403</v>
      </c>
      <c r="D224" s="178" t="s">
        <v>167</v>
      </c>
      <c r="E224" s="179" t="s">
        <v>1773</v>
      </c>
      <c r="F224" s="180" t="s">
        <v>1774</v>
      </c>
      <c r="G224" s="181" t="s">
        <v>213</v>
      </c>
      <c r="H224" s="182">
        <v>60.084000000000003</v>
      </c>
      <c r="I224" s="183"/>
      <c r="J224" s="184">
        <f>ROUND(I224*H224,2)</f>
        <v>0</v>
      </c>
      <c r="K224" s="180" t="s">
        <v>171</v>
      </c>
      <c r="L224" s="39"/>
      <c r="M224" s="185" t="s">
        <v>79</v>
      </c>
      <c r="N224" s="186" t="s">
        <v>51</v>
      </c>
      <c r="O224" s="64"/>
      <c r="P224" s="187">
        <f>O224*H224</f>
        <v>0</v>
      </c>
      <c r="Q224" s="187">
        <v>5.0500000000000003E-2</v>
      </c>
      <c r="R224" s="187">
        <f>Q224*H224</f>
        <v>3.0342420000000003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172</v>
      </c>
      <c r="AT224" s="189" t="s">
        <v>167</v>
      </c>
      <c r="AU224" s="189" t="s">
        <v>90</v>
      </c>
      <c r="AY224" s="16" t="s">
        <v>165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6" t="s">
        <v>88</v>
      </c>
      <c r="BK224" s="190">
        <f>ROUND(I224*H224,2)</f>
        <v>0</v>
      </c>
      <c r="BL224" s="16" t="s">
        <v>172</v>
      </c>
      <c r="BM224" s="189" t="s">
        <v>1775</v>
      </c>
    </row>
    <row r="225" spans="1:65" s="2" customFormat="1">
      <c r="A225" s="34"/>
      <c r="B225" s="35"/>
      <c r="C225" s="36"/>
      <c r="D225" s="191" t="s">
        <v>174</v>
      </c>
      <c r="E225" s="36"/>
      <c r="F225" s="192" t="s">
        <v>1776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174</v>
      </c>
      <c r="AU225" s="16" t="s">
        <v>90</v>
      </c>
    </row>
    <row r="226" spans="1:65" s="13" customFormat="1" ht="22.5">
      <c r="B226" s="196"/>
      <c r="C226" s="197"/>
      <c r="D226" s="198" t="s">
        <v>176</v>
      </c>
      <c r="E226" s="199" t="s">
        <v>79</v>
      </c>
      <c r="F226" s="200" t="s">
        <v>1768</v>
      </c>
      <c r="G226" s="197"/>
      <c r="H226" s="201">
        <v>60.084000000000003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176</v>
      </c>
      <c r="AU226" s="207" t="s">
        <v>90</v>
      </c>
      <c r="AV226" s="13" t="s">
        <v>90</v>
      </c>
      <c r="AW226" s="13" t="s">
        <v>39</v>
      </c>
      <c r="AX226" s="13" t="s">
        <v>81</v>
      </c>
      <c r="AY226" s="207" t="s">
        <v>165</v>
      </c>
    </row>
    <row r="227" spans="1:65" s="12" customFormat="1" ht="22.9" customHeight="1">
      <c r="B227" s="162"/>
      <c r="C227" s="163"/>
      <c r="D227" s="164" t="s">
        <v>80</v>
      </c>
      <c r="E227" s="176" t="s">
        <v>202</v>
      </c>
      <c r="F227" s="176" t="s">
        <v>238</v>
      </c>
      <c r="G227" s="163"/>
      <c r="H227" s="163"/>
      <c r="I227" s="166"/>
      <c r="J227" s="177">
        <f>BK227</f>
        <v>0</v>
      </c>
      <c r="K227" s="163"/>
      <c r="L227" s="168"/>
      <c r="M227" s="169"/>
      <c r="N227" s="170"/>
      <c r="O227" s="170"/>
      <c r="P227" s="171">
        <f>SUM(P228:P230)</f>
        <v>0</v>
      </c>
      <c r="Q227" s="170"/>
      <c r="R227" s="171">
        <f>SUM(R228:R230)</f>
        <v>3.1422600000000002E-2</v>
      </c>
      <c r="S227" s="170"/>
      <c r="T227" s="172">
        <f>SUM(T228:T230)</f>
        <v>0</v>
      </c>
      <c r="AR227" s="173" t="s">
        <v>88</v>
      </c>
      <c r="AT227" s="174" t="s">
        <v>80</v>
      </c>
      <c r="AU227" s="174" t="s">
        <v>88</v>
      </c>
      <c r="AY227" s="173" t="s">
        <v>165</v>
      </c>
      <c r="BK227" s="175">
        <f>SUM(BK228:BK230)</f>
        <v>0</v>
      </c>
    </row>
    <row r="228" spans="1:65" s="2" customFormat="1" ht="24.2" customHeight="1">
      <c r="A228" s="34"/>
      <c r="B228" s="35"/>
      <c r="C228" s="178" t="s">
        <v>409</v>
      </c>
      <c r="D228" s="178" t="s">
        <v>167</v>
      </c>
      <c r="E228" s="179" t="s">
        <v>1777</v>
      </c>
      <c r="F228" s="180" t="s">
        <v>1778</v>
      </c>
      <c r="G228" s="181" t="s">
        <v>213</v>
      </c>
      <c r="H228" s="182">
        <v>238.05</v>
      </c>
      <c r="I228" s="183"/>
      <c r="J228" s="184">
        <f>ROUND(I228*H228,2)</f>
        <v>0</v>
      </c>
      <c r="K228" s="180" t="s">
        <v>171</v>
      </c>
      <c r="L228" s="39"/>
      <c r="M228" s="185" t="s">
        <v>79</v>
      </c>
      <c r="N228" s="186" t="s">
        <v>51</v>
      </c>
      <c r="O228" s="64"/>
      <c r="P228" s="187">
        <f>O228*H228</f>
        <v>0</v>
      </c>
      <c r="Q228" s="187">
        <v>1.3200000000000001E-4</v>
      </c>
      <c r="R228" s="187">
        <f>Q228*H228</f>
        <v>3.1422600000000002E-2</v>
      </c>
      <c r="S228" s="187">
        <v>0</v>
      </c>
      <c r="T228" s="18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9" t="s">
        <v>172</v>
      </c>
      <c r="AT228" s="189" t="s">
        <v>167</v>
      </c>
      <c r="AU228" s="189" t="s">
        <v>90</v>
      </c>
      <c r="AY228" s="16" t="s">
        <v>165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6" t="s">
        <v>88</v>
      </c>
      <c r="BK228" s="190">
        <f>ROUND(I228*H228,2)</f>
        <v>0</v>
      </c>
      <c r="BL228" s="16" t="s">
        <v>172</v>
      </c>
      <c r="BM228" s="189" t="s">
        <v>1779</v>
      </c>
    </row>
    <row r="229" spans="1:65" s="2" customFormat="1">
      <c r="A229" s="34"/>
      <c r="B229" s="35"/>
      <c r="C229" s="36"/>
      <c r="D229" s="191" t="s">
        <v>174</v>
      </c>
      <c r="E229" s="36"/>
      <c r="F229" s="192" t="s">
        <v>1780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6" t="s">
        <v>174</v>
      </c>
      <c r="AU229" s="16" t="s">
        <v>90</v>
      </c>
    </row>
    <row r="230" spans="1:65" s="13" customFormat="1" ht="22.5">
      <c r="B230" s="196"/>
      <c r="C230" s="197"/>
      <c r="D230" s="198" t="s">
        <v>176</v>
      </c>
      <c r="E230" s="199" t="s">
        <v>79</v>
      </c>
      <c r="F230" s="200" t="s">
        <v>1781</v>
      </c>
      <c r="G230" s="197"/>
      <c r="H230" s="201">
        <v>238.05</v>
      </c>
      <c r="I230" s="202"/>
      <c r="J230" s="197"/>
      <c r="K230" s="197"/>
      <c r="L230" s="203"/>
      <c r="M230" s="204"/>
      <c r="N230" s="205"/>
      <c r="O230" s="205"/>
      <c r="P230" s="205"/>
      <c r="Q230" s="205"/>
      <c r="R230" s="205"/>
      <c r="S230" s="205"/>
      <c r="T230" s="206"/>
      <c r="AT230" s="207" t="s">
        <v>176</v>
      </c>
      <c r="AU230" s="207" t="s">
        <v>90</v>
      </c>
      <c r="AV230" s="13" t="s">
        <v>90</v>
      </c>
      <c r="AW230" s="13" t="s">
        <v>39</v>
      </c>
      <c r="AX230" s="13" t="s">
        <v>81</v>
      </c>
      <c r="AY230" s="207" t="s">
        <v>165</v>
      </c>
    </row>
    <row r="231" spans="1:65" s="12" customFormat="1" ht="22.9" customHeight="1">
      <c r="B231" s="162"/>
      <c r="C231" s="163"/>
      <c r="D231" s="164" t="s">
        <v>80</v>
      </c>
      <c r="E231" s="176" t="s">
        <v>218</v>
      </c>
      <c r="F231" s="176" t="s">
        <v>1782</v>
      </c>
      <c r="G231" s="163"/>
      <c r="H231" s="163"/>
      <c r="I231" s="166"/>
      <c r="J231" s="177">
        <f>BK231</f>
        <v>0</v>
      </c>
      <c r="K231" s="163"/>
      <c r="L231" s="168"/>
      <c r="M231" s="169"/>
      <c r="N231" s="170"/>
      <c r="O231" s="170"/>
      <c r="P231" s="171">
        <f>SUM(P232:P287)</f>
        <v>0</v>
      </c>
      <c r="Q231" s="170"/>
      <c r="R231" s="171">
        <f>SUM(R232:R287)</f>
        <v>1.4157756223072002</v>
      </c>
      <c r="S231" s="170"/>
      <c r="T231" s="172">
        <f>SUM(T232:T287)</f>
        <v>0</v>
      </c>
      <c r="AR231" s="173" t="s">
        <v>88</v>
      </c>
      <c r="AT231" s="174" t="s">
        <v>80</v>
      </c>
      <c r="AU231" s="174" t="s">
        <v>88</v>
      </c>
      <c r="AY231" s="173" t="s">
        <v>165</v>
      </c>
      <c r="BK231" s="175">
        <f>SUM(BK232:BK287)</f>
        <v>0</v>
      </c>
    </row>
    <row r="232" spans="1:65" s="2" customFormat="1" ht="44.25" customHeight="1">
      <c r="A232" s="34"/>
      <c r="B232" s="35"/>
      <c r="C232" s="178" t="s">
        <v>415</v>
      </c>
      <c r="D232" s="178" t="s">
        <v>167</v>
      </c>
      <c r="E232" s="179" t="s">
        <v>1783</v>
      </c>
      <c r="F232" s="180" t="s">
        <v>1784</v>
      </c>
      <c r="G232" s="181" t="s">
        <v>340</v>
      </c>
      <c r="H232" s="182">
        <v>35</v>
      </c>
      <c r="I232" s="183"/>
      <c r="J232" s="184">
        <f>ROUND(I232*H232,2)</f>
        <v>0</v>
      </c>
      <c r="K232" s="180" t="s">
        <v>171</v>
      </c>
      <c r="L232" s="39"/>
      <c r="M232" s="185" t="s">
        <v>79</v>
      </c>
      <c r="N232" s="186" t="s">
        <v>51</v>
      </c>
      <c r="O232" s="64"/>
      <c r="P232" s="187">
        <f>O232*H232</f>
        <v>0</v>
      </c>
      <c r="Q232" s="187">
        <v>7.4599999999999996E-3</v>
      </c>
      <c r="R232" s="187">
        <f>Q232*H232</f>
        <v>0.2611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9" t="s">
        <v>172</v>
      </c>
      <c r="AT232" s="189" t="s">
        <v>167</v>
      </c>
      <c r="AU232" s="189" t="s">
        <v>90</v>
      </c>
      <c r="AY232" s="16" t="s">
        <v>165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6" t="s">
        <v>88</v>
      </c>
      <c r="BK232" s="190">
        <f>ROUND(I232*H232,2)</f>
        <v>0</v>
      </c>
      <c r="BL232" s="16" t="s">
        <v>172</v>
      </c>
      <c r="BM232" s="189" t="s">
        <v>1785</v>
      </c>
    </row>
    <row r="233" spans="1:65" s="2" customFormat="1">
      <c r="A233" s="34"/>
      <c r="B233" s="35"/>
      <c r="C233" s="36"/>
      <c r="D233" s="191" t="s">
        <v>174</v>
      </c>
      <c r="E233" s="36"/>
      <c r="F233" s="192" t="s">
        <v>1786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6" t="s">
        <v>174</v>
      </c>
      <c r="AU233" s="16" t="s">
        <v>90</v>
      </c>
    </row>
    <row r="234" spans="1:65" s="13" customFormat="1">
      <c r="B234" s="196"/>
      <c r="C234" s="197"/>
      <c r="D234" s="198" t="s">
        <v>176</v>
      </c>
      <c r="E234" s="199" t="s">
        <v>79</v>
      </c>
      <c r="F234" s="200" t="s">
        <v>1787</v>
      </c>
      <c r="G234" s="197"/>
      <c r="H234" s="201">
        <v>35</v>
      </c>
      <c r="I234" s="202"/>
      <c r="J234" s="197"/>
      <c r="K234" s="197"/>
      <c r="L234" s="203"/>
      <c r="M234" s="204"/>
      <c r="N234" s="205"/>
      <c r="O234" s="205"/>
      <c r="P234" s="205"/>
      <c r="Q234" s="205"/>
      <c r="R234" s="205"/>
      <c r="S234" s="205"/>
      <c r="T234" s="206"/>
      <c r="AT234" s="207" t="s">
        <v>176</v>
      </c>
      <c r="AU234" s="207" t="s">
        <v>90</v>
      </c>
      <c r="AV234" s="13" t="s">
        <v>90</v>
      </c>
      <c r="AW234" s="13" t="s">
        <v>39</v>
      </c>
      <c r="AX234" s="13" t="s">
        <v>81</v>
      </c>
      <c r="AY234" s="207" t="s">
        <v>165</v>
      </c>
    </row>
    <row r="235" spans="1:65" s="2" customFormat="1" ht="44.25" customHeight="1">
      <c r="A235" s="34"/>
      <c r="B235" s="35"/>
      <c r="C235" s="178" t="s">
        <v>421</v>
      </c>
      <c r="D235" s="178" t="s">
        <v>167</v>
      </c>
      <c r="E235" s="179" t="s">
        <v>1788</v>
      </c>
      <c r="F235" s="180" t="s">
        <v>1789</v>
      </c>
      <c r="G235" s="181" t="s">
        <v>340</v>
      </c>
      <c r="H235" s="182">
        <v>6</v>
      </c>
      <c r="I235" s="183"/>
      <c r="J235" s="184">
        <f>ROUND(I235*H235,2)</f>
        <v>0</v>
      </c>
      <c r="K235" s="180" t="s">
        <v>171</v>
      </c>
      <c r="L235" s="39"/>
      <c r="M235" s="185" t="s">
        <v>79</v>
      </c>
      <c r="N235" s="186" t="s">
        <v>51</v>
      </c>
      <c r="O235" s="64"/>
      <c r="P235" s="187">
        <f>O235*H235</f>
        <v>0</v>
      </c>
      <c r="Q235" s="187">
        <v>1.235E-2</v>
      </c>
      <c r="R235" s="187">
        <f>Q235*H235</f>
        <v>7.4099999999999999E-2</v>
      </c>
      <c r="S235" s="187">
        <v>0</v>
      </c>
      <c r="T235" s="18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9" t="s">
        <v>172</v>
      </c>
      <c r="AT235" s="189" t="s">
        <v>167</v>
      </c>
      <c r="AU235" s="189" t="s">
        <v>90</v>
      </c>
      <c r="AY235" s="16" t="s">
        <v>165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6" t="s">
        <v>88</v>
      </c>
      <c r="BK235" s="190">
        <f>ROUND(I235*H235,2)</f>
        <v>0</v>
      </c>
      <c r="BL235" s="16" t="s">
        <v>172</v>
      </c>
      <c r="BM235" s="189" t="s">
        <v>1790</v>
      </c>
    </row>
    <row r="236" spans="1:65" s="2" customFormat="1">
      <c r="A236" s="34"/>
      <c r="B236" s="35"/>
      <c r="C236" s="36"/>
      <c r="D236" s="191" t="s">
        <v>174</v>
      </c>
      <c r="E236" s="36"/>
      <c r="F236" s="192" t="s">
        <v>1791</v>
      </c>
      <c r="G236" s="36"/>
      <c r="H236" s="36"/>
      <c r="I236" s="193"/>
      <c r="J236" s="36"/>
      <c r="K236" s="36"/>
      <c r="L236" s="39"/>
      <c r="M236" s="194"/>
      <c r="N236" s="195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6" t="s">
        <v>174</v>
      </c>
      <c r="AU236" s="16" t="s">
        <v>90</v>
      </c>
    </row>
    <row r="237" spans="1:65" s="13" customFormat="1">
      <c r="B237" s="196"/>
      <c r="C237" s="197"/>
      <c r="D237" s="198" t="s">
        <v>176</v>
      </c>
      <c r="E237" s="199" t="s">
        <v>79</v>
      </c>
      <c r="F237" s="200" t="s">
        <v>1792</v>
      </c>
      <c r="G237" s="197"/>
      <c r="H237" s="201">
        <v>6</v>
      </c>
      <c r="I237" s="202"/>
      <c r="J237" s="197"/>
      <c r="K237" s="197"/>
      <c r="L237" s="203"/>
      <c r="M237" s="204"/>
      <c r="N237" s="205"/>
      <c r="O237" s="205"/>
      <c r="P237" s="205"/>
      <c r="Q237" s="205"/>
      <c r="R237" s="205"/>
      <c r="S237" s="205"/>
      <c r="T237" s="206"/>
      <c r="AT237" s="207" t="s">
        <v>176</v>
      </c>
      <c r="AU237" s="207" t="s">
        <v>90</v>
      </c>
      <c r="AV237" s="13" t="s">
        <v>90</v>
      </c>
      <c r="AW237" s="13" t="s">
        <v>39</v>
      </c>
      <c r="AX237" s="13" t="s">
        <v>81</v>
      </c>
      <c r="AY237" s="207" t="s">
        <v>165</v>
      </c>
    </row>
    <row r="238" spans="1:65" s="2" customFormat="1" ht="44.25" customHeight="1">
      <c r="A238" s="34"/>
      <c r="B238" s="35"/>
      <c r="C238" s="178" t="s">
        <v>427</v>
      </c>
      <c r="D238" s="178" t="s">
        <v>167</v>
      </c>
      <c r="E238" s="179" t="s">
        <v>1793</v>
      </c>
      <c r="F238" s="180" t="s">
        <v>1794</v>
      </c>
      <c r="G238" s="181" t="s">
        <v>232</v>
      </c>
      <c r="H238" s="182">
        <v>1</v>
      </c>
      <c r="I238" s="183"/>
      <c r="J238" s="184">
        <f>ROUND(I238*H238,2)</f>
        <v>0</v>
      </c>
      <c r="K238" s="180" t="s">
        <v>171</v>
      </c>
      <c r="L238" s="39"/>
      <c r="M238" s="185" t="s">
        <v>79</v>
      </c>
      <c r="N238" s="186" t="s">
        <v>51</v>
      </c>
      <c r="O238" s="64"/>
      <c r="P238" s="187">
        <f>O238*H238</f>
        <v>0</v>
      </c>
      <c r="Q238" s="187">
        <v>0.43786399999999998</v>
      </c>
      <c r="R238" s="187">
        <f>Q238*H238</f>
        <v>0.43786399999999998</v>
      </c>
      <c r="S238" s="187">
        <v>0</v>
      </c>
      <c r="T238" s="18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9" t="s">
        <v>172</v>
      </c>
      <c r="AT238" s="189" t="s">
        <v>167</v>
      </c>
      <c r="AU238" s="189" t="s">
        <v>90</v>
      </c>
      <c r="AY238" s="16" t="s">
        <v>165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6" t="s">
        <v>88</v>
      </c>
      <c r="BK238" s="190">
        <f>ROUND(I238*H238,2)</f>
        <v>0</v>
      </c>
      <c r="BL238" s="16" t="s">
        <v>172</v>
      </c>
      <c r="BM238" s="189" t="s">
        <v>1795</v>
      </c>
    </row>
    <row r="239" spans="1:65" s="2" customFormat="1">
      <c r="A239" s="34"/>
      <c r="B239" s="35"/>
      <c r="C239" s="36"/>
      <c r="D239" s="191" t="s">
        <v>174</v>
      </c>
      <c r="E239" s="36"/>
      <c r="F239" s="192" t="s">
        <v>1796</v>
      </c>
      <c r="G239" s="36"/>
      <c r="H239" s="36"/>
      <c r="I239" s="193"/>
      <c r="J239" s="36"/>
      <c r="K239" s="36"/>
      <c r="L239" s="39"/>
      <c r="M239" s="194"/>
      <c r="N239" s="195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6" t="s">
        <v>174</v>
      </c>
      <c r="AU239" s="16" t="s">
        <v>90</v>
      </c>
    </row>
    <row r="240" spans="1:65" s="2" customFormat="1" ht="24.2" customHeight="1">
      <c r="A240" s="34"/>
      <c r="B240" s="35"/>
      <c r="C240" s="208" t="s">
        <v>436</v>
      </c>
      <c r="D240" s="208" t="s">
        <v>319</v>
      </c>
      <c r="E240" s="209" t="s">
        <v>1797</v>
      </c>
      <c r="F240" s="210" t="s">
        <v>1798</v>
      </c>
      <c r="G240" s="211" t="s">
        <v>232</v>
      </c>
      <c r="H240" s="212">
        <v>1</v>
      </c>
      <c r="I240" s="213"/>
      <c r="J240" s="214">
        <f>ROUND(I240*H240,2)</f>
        <v>0</v>
      </c>
      <c r="K240" s="210" t="s">
        <v>79</v>
      </c>
      <c r="L240" s="215"/>
      <c r="M240" s="216" t="s">
        <v>79</v>
      </c>
      <c r="N240" s="217" t="s">
        <v>51</v>
      </c>
      <c r="O240" s="64"/>
      <c r="P240" s="187">
        <f>O240*H240</f>
        <v>0</v>
      </c>
      <c r="Q240" s="187">
        <v>8.4000000000000005E-2</v>
      </c>
      <c r="R240" s="187">
        <f>Q240*H240</f>
        <v>8.4000000000000005E-2</v>
      </c>
      <c r="S240" s="187">
        <v>0</v>
      </c>
      <c r="T240" s="18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9" t="s">
        <v>218</v>
      </c>
      <c r="AT240" s="189" t="s">
        <v>319</v>
      </c>
      <c r="AU240" s="189" t="s">
        <v>90</v>
      </c>
      <c r="AY240" s="16" t="s">
        <v>165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6" t="s">
        <v>88</v>
      </c>
      <c r="BK240" s="190">
        <f>ROUND(I240*H240,2)</f>
        <v>0</v>
      </c>
      <c r="BL240" s="16" t="s">
        <v>172</v>
      </c>
      <c r="BM240" s="189" t="s">
        <v>1799</v>
      </c>
    </row>
    <row r="241" spans="1:65" s="13" customFormat="1">
      <c r="B241" s="196"/>
      <c r="C241" s="197"/>
      <c r="D241" s="198" t="s">
        <v>176</v>
      </c>
      <c r="E241" s="199" t="s">
        <v>79</v>
      </c>
      <c r="F241" s="200" t="s">
        <v>743</v>
      </c>
      <c r="G241" s="197"/>
      <c r="H241" s="201">
        <v>1</v>
      </c>
      <c r="I241" s="202"/>
      <c r="J241" s="197"/>
      <c r="K241" s="197"/>
      <c r="L241" s="203"/>
      <c r="M241" s="204"/>
      <c r="N241" s="205"/>
      <c r="O241" s="205"/>
      <c r="P241" s="205"/>
      <c r="Q241" s="205"/>
      <c r="R241" s="205"/>
      <c r="S241" s="205"/>
      <c r="T241" s="206"/>
      <c r="AT241" s="207" t="s">
        <v>176</v>
      </c>
      <c r="AU241" s="207" t="s">
        <v>90</v>
      </c>
      <c r="AV241" s="13" t="s">
        <v>90</v>
      </c>
      <c r="AW241" s="13" t="s">
        <v>39</v>
      </c>
      <c r="AX241" s="13" t="s">
        <v>81</v>
      </c>
      <c r="AY241" s="207" t="s">
        <v>165</v>
      </c>
    </row>
    <row r="242" spans="1:65" s="2" customFormat="1" ht="44.25" customHeight="1">
      <c r="A242" s="34"/>
      <c r="B242" s="35"/>
      <c r="C242" s="178" t="s">
        <v>441</v>
      </c>
      <c r="D242" s="178" t="s">
        <v>167</v>
      </c>
      <c r="E242" s="179" t="s">
        <v>1800</v>
      </c>
      <c r="F242" s="180" t="s">
        <v>1801</v>
      </c>
      <c r="G242" s="181" t="s">
        <v>170</v>
      </c>
      <c r="H242" s="182">
        <v>2.82</v>
      </c>
      <c r="I242" s="183"/>
      <c r="J242" s="184">
        <f>ROUND(I242*H242,2)</f>
        <v>0</v>
      </c>
      <c r="K242" s="180" t="s">
        <v>171</v>
      </c>
      <c r="L242" s="39"/>
      <c r="M242" s="185" t="s">
        <v>79</v>
      </c>
      <c r="N242" s="186" t="s">
        <v>51</v>
      </c>
      <c r="O242" s="64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9" t="s">
        <v>172</v>
      </c>
      <c r="AT242" s="189" t="s">
        <v>167</v>
      </c>
      <c r="AU242" s="189" t="s">
        <v>90</v>
      </c>
      <c r="AY242" s="16" t="s">
        <v>165</v>
      </c>
      <c r="BE242" s="190">
        <f>IF(N242="základní",J242,0)</f>
        <v>0</v>
      </c>
      <c r="BF242" s="190">
        <f>IF(N242="snížená",J242,0)</f>
        <v>0</v>
      </c>
      <c r="BG242" s="190">
        <f>IF(N242="zákl. přenesená",J242,0)</f>
        <v>0</v>
      </c>
      <c r="BH242" s="190">
        <f>IF(N242="sníž. přenesená",J242,0)</f>
        <v>0</v>
      </c>
      <c r="BI242" s="190">
        <f>IF(N242="nulová",J242,0)</f>
        <v>0</v>
      </c>
      <c r="BJ242" s="16" t="s">
        <v>88</v>
      </c>
      <c r="BK242" s="190">
        <f>ROUND(I242*H242,2)</f>
        <v>0</v>
      </c>
      <c r="BL242" s="16" t="s">
        <v>172</v>
      </c>
      <c r="BM242" s="189" t="s">
        <v>1802</v>
      </c>
    </row>
    <row r="243" spans="1:65" s="2" customFormat="1">
      <c r="A243" s="34"/>
      <c r="B243" s="35"/>
      <c r="C243" s="36"/>
      <c r="D243" s="191" t="s">
        <v>174</v>
      </c>
      <c r="E243" s="36"/>
      <c r="F243" s="192" t="s">
        <v>1803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6" t="s">
        <v>174</v>
      </c>
      <c r="AU243" s="16" t="s">
        <v>90</v>
      </c>
    </row>
    <row r="244" spans="1:65" s="13" customFormat="1" ht="22.5">
      <c r="B244" s="196"/>
      <c r="C244" s="197"/>
      <c r="D244" s="198" t="s">
        <v>176</v>
      </c>
      <c r="E244" s="199" t="s">
        <v>79</v>
      </c>
      <c r="F244" s="200" t="s">
        <v>1804</v>
      </c>
      <c r="G244" s="197"/>
      <c r="H244" s="201">
        <v>2.82</v>
      </c>
      <c r="I244" s="202"/>
      <c r="J244" s="197"/>
      <c r="K244" s="197"/>
      <c r="L244" s="203"/>
      <c r="M244" s="204"/>
      <c r="N244" s="205"/>
      <c r="O244" s="205"/>
      <c r="P244" s="205"/>
      <c r="Q244" s="205"/>
      <c r="R244" s="205"/>
      <c r="S244" s="205"/>
      <c r="T244" s="206"/>
      <c r="AT244" s="207" t="s">
        <v>176</v>
      </c>
      <c r="AU244" s="207" t="s">
        <v>90</v>
      </c>
      <c r="AV244" s="13" t="s">
        <v>90</v>
      </c>
      <c r="AW244" s="13" t="s">
        <v>39</v>
      </c>
      <c r="AX244" s="13" t="s">
        <v>81</v>
      </c>
      <c r="AY244" s="207" t="s">
        <v>165</v>
      </c>
    </row>
    <row r="245" spans="1:65" s="2" customFormat="1" ht="44.25" customHeight="1">
      <c r="A245" s="34"/>
      <c r="B245" s="35"/>
      <c r="C245" s="178" t="s">
        <v>448</v>
      </c>
      <c r="D245" s="178" t="s">
        <v>167</v>
      </c>
      <c r="E245" s="179" t="s">
        <v>1805</v>
      </c>
      <c r="F245" s="180" t="s">
        <v>1806</v>
      </c>
      <c r="G245" s="181" t="s">
        <v>170</v>
      </c>
      <c r="H245" s="182">
        <v>1.423</v>
      </c>
      <c r="I245" s="183"/>
      <c r="J245" s="184">
        <f>ROUND(I245*H245,2)</f>
        <v>0</v>
      </c>
      <c r="K245" s="180" t="s">
        <v>171</v>
      </c>
      <c r="L245" s="39"/>
      <c r="M245" s="185" t="s">
        <v>79</v>
      </c>
      <c r="N245" s="186" t="s">
        <v>51</v>
      </c>
      <c r="O245" s="64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172</v>
      </c>
      <c r="AT245" s="189" t="s">
        <v>167</v>
      </c>
      <c r="AU245" s="189" t="s">
        <v>90</v>
      </c>
      <c r="AY245" s="16" t="s">
        <v>165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6" t="s">
        <v>88</v>
      </c>
      <c r="BK245" s="190">
        <f>ROUND(I245*H245,2)</f>
        <v>0</v>
      </c>
      <c r="BL245" s="16" t="s">
        <v>172</v>
      </c>
      <c r="BM245" s="189" t="s">
        <v>1807</v>
      </c>
    </row>
    <row r="246" spans="1:65" s="2" customFormat="1">
      <c r="A246" s="34"/>
      <c r="B246" s="35"/>
      <c r="C246" s="36"/>
      <c r="D246" s="191" t="s">
        <v>174</v>
      </c>
      <c r="E246" s="36"/>
      <c r="F246" s="192" t="s">
        <v>1808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174</v>
      </c>
      <c r="AU246" s="16" t="s">
        <v>90</v>
      </c>
    </row>
    <row r="247" spans="1:65" s="13" customFormat="1" ht="22.5">
      <c r="B247" s="196"/>
      <c r="C247" s="197"/>
      <c r="D247" s="198" t="s">
        <v>176</v>
      </c>
      <c r="E247" s="199" t="s">
        <v>79</v>
      </c>
      <c r="F247" s="200" t="s">
        <v>1809</v>
      </c>
      <c r="G247" s="197"/>
      <c r="H247" s="201">
        <v>1.423</v>
      </c>
      <c r="I247" s="202"/>
      <c r="J247" s="197"/>
      <c r="K247" s="197"/>
      <c r="L247" s="203"/>
      <c r="M247" s="204"/>
      <c r="N247" s="205"/>
      <c r="O247" s="205"/>
      <c r="P247" s="205"/>
      <c r="Q247" s="205"/>
      <c r="R247" s="205"/>
      <c r="S247" s="205"/>
      <c r="T247" s="206"/>
      <c r="AT247" s="207" t="s">
        <v>176</v>
      </c>
      <c r="AU247" s="207" t="s">
        <v>90</v>
      </c>
      <c r="AV247" s="13" t="s">
        <v>90</v>
      </c>
      <c r="AW247" s="13" t="s">
        <v>39</v>
      </c>
      <c r="AX247" s="13" t="s">
        <v>81</v>
      </c>
      <c r="AY247" s="207" t="s">
        <v>165</v>
      </c>
    </row>
    <row r="248" spans="1:65" s="2" customFormat="1" ht="33" customHeight="1">
      <c r="A248" s="34"/>
      <c r="B248" s="35"/>
      <c r="C248" s="178" t="s">
        <v>454</v>
      </c>
      <c r="D248" s="178" t="s">
        <v>167</v>
      </c>
      <c r="E248" s="179" t="s">
        <v>1810</v>
      </c>
      <c r="F248" s="180" t="s">
        <v>1811</v>
      </c>
      <c r="G248" s="181" t="s">
        <v>213</v>
      </c>
      <c r="H248" s="182">
        <v>17.34</v>
      </c>
      <c r="I248" s="183"/>
      <c r="J248" s="184">
        <f>ROUND(I248*H248,2)</f>
        <v>0</v>
      </c>
      <c r="K248" s="180" t="s">
        <v>171</v>
      </c>
      <c r="L248" s="39"/>
      <c r="M248" s="185" t="s">
        <v>79</v>
      </c>
      <c r="N248" s="186" t="s">
        <v>51</v>
      </c>
      <c r="O248" s="64"/>
      <c r="P248" s="187">
        <f>O248*H248</f>
        <v>0</v>
      </c>
      <c r="Q248" s="187">
        <v>4.6468500000000001E-3</v>
      </c>
      <c r="R248" s="187">
        <f>Q248*H248</f>
        <v>8.0576379000000004E-2</v>
      </c>
      <c r="S248" s="187">
        <v>0</v>
      </c>
      <c r="T248" s="18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89" t="s">
        <v>172</v>
      </c>
      <c r="AT248" s="189" t="s">
        <v>167</v>
      </c>
      <c r="AU248" s="189" t="s">
        <v>90</v>
      </c>
      <c r="AY248" s="16" t="s">
        <v>165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6" t="s">
        <v>88</v>
      </c>
      <c r="BK248" s="190">
        <f>ROUND(I248*H248,2)</f>
        <v>0</v>
      </c>
      <c r="BL248" s="16" t="s">
        <v>172</v>
      </c>
      <c r="BM248" s="189" t="s">
        <v>1812</v>
      </c>
    </row>
    <row r="249" spans="1:65" s="2" customFormat="1">
      <c r="A249" s="34"/>
      <c r="B249" s="35"/>
      <c r="C249" s="36"/>
      <c r="D249" s="191" t="s">
        <v>174</v>
      </c>
      <c r="E249" s="36"/>
      <c r="F249" s="192" t="s">
        <v>1813</v>
      </c>
      <c r="G249" s="36"/>
      <c r="H249" s="36"/>
      <c r="I249" s="193"/>
      <c r="J249" s="36"/>
      <c r="K249" s="36"/>
      <c r="L249" s="39"/>
      <c r="M249" s="194"/>
      <c r="N249" s="195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6" t="s">
        <v>174</v>
      </c>
      <c r="AU249" s="16" t="s">
        <v>90</v>
      </c>
    </row>
    <row r="250" spans="1:65" s="13" customFormat="1" ht="22.5">
      <c r="B250" s="196"/>
      <c r="C250" s="197"/>
      <c r="D250" s="198" t="s">
        <v>176</v>
      </c>
      <c r="E250" s="199" t="s">
        <v>79</v>
      </c>
      <c r="F250" s="200" t="s">
        <v>1814</v>
      </c>
      <c r="G250" s="197"/>
      <c r="H250" s="201">
        <v>17.34</v>
      </c>
      <c r="I250" s="202"/>
      <c r="J250" s="197"/>
      <c r="K250" s="197"/>
      <c r="L250" s="203"/>
      <c r="M250" s="204"/>
      <c r="N250" s="205"/>
      <c r="O250" s="205"/>
      <c r="P250" s="205"/>
      <c r="Q250" s="205"/>
      <c r="R250" s="205"/>
      <c r="S250" s="205"/>
      <c r="T250" s="206"/>
      <c r="AT250" s="207" t="s">
        <v>176</v>
      </c>
      <c r="AU250" s="207" t="s">
        <v>90</v>
      </c>
      <c r="AV250" s="13" t="s">
        <v>90</v>
      </c>
      <c r="AW250" s="13" t="s">
        <v>39</v>
      </c>
      <c r="AX250" s="13" t="s">
        <v>81</v>
      </c>
      <c r="AY250" s="207" t="s">
        <v>165</v>
      </c>
    </row>
    <row r="251" spans="1:65" s="2" customFormat="1" ht="24.2" customHeight="1">
      <c r="A251" s="34"/>
      <c r="B251" s="35"/>
      <c r="C251" s="178" t="s">
        <v>460</v>
      </c>
      <c r="D251" s="178" t="s">
        <v>167</v>
      </c>
      <c r="E251" s="179" t="s">
        <v>1815</v>
      </c>
      <c r="F251" s="180" t="s">
        <v>1816</v>
      </c>
      <c r="G251" s="181" t="s">
        <v>213</v>
      </c>
      <c r="H251" s="182">
        <v>6.42</v>
      </c>
      <c r="I251" s="183"/>
      <c r="J251" s="184">
        <f>ROUND(I251*H251,2)</f>
        <v>0</v>
      </c>
      <c r="K251" s="180" t="s">
        <v>171</v>
      </c>
      <c r="L251" s="39"/>
      <c r="M251" s="185" t="s">
        <v>79</v>
      </c>
      <c r="N251" s="186" t="s">
        <v>51</v>
      </c>
      <c r="O251" s="64"/>
      <c r="P251" s="187">
        <f>O251*H251</f>
        <v>0</v>
      </c>
      <c r="Q251" s="187">
        <v>3.9595000000000003E-3</v>
      </c>
      <c r="R251" s="187">
        <f>Q251*H251</f>
        <v>2.5419990000000003E-2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172</v>
      </c>
      <c r="AT251" s="189" t="s">
        <v>167</v>
      </c>
      <c r="AU251" s="189" t="s">
        <v>90</v>
      </c>
      <c r="AY251" s="16" t="s">
        <v>165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6" t="s">
        <v>88</v>
      </c>
      <c r="BK251" s="190">
        <f>ROUND(I251*H251,2)</f>
        <v>0</v>
      </c>
      <c r="BL251" s="16" t="s">
        <v>172</v>
      </c>
      <c r="BM251" s="189" t="s">
        <v>1817</v>
      </c>
    </row>
    <row r="252" spans="1:65" s="2" customFormat="1">
      <c r="A252" s="34"/>
      <c r="B252" s="35"/>
      <c r="C252" s="36"/>
      <c r="D252" s="191" t="s">
        <v>174</v>
      </c>
      <c r="E252" s="36"/>
      <c r="F252" s="192" t="s">
        <v>1818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174</v>
      </c>
      <c r="AU252" s="16" t="s">
        <v>90</v>
      </c>
    </row>
    <row r="253" spans="1:65" s="13" customFormat="1" ht="33.75">
      <c r="B253" s="196"/>
      <c r="C253" s="197"/>
      <c r="D253" s="198" t="s">
        <v>176</v>
      </c>
      <c r="E253" s="199" t="s">
        <v>79</v>
      </c>
      <c r="F253" s="200" t="s">
        <v>1819</v>
      </c>
      <c r="G253" s="197"/>
      <c r="H253" s="201">
        <v>6.42</v>
      </c>
      <c r="I253" s="202"/>
      <c r="J253" s="197"/>
      <c r="K253" s="197"/>
      <c r="L253" s="203"/>
      <c r="M253" s="204"/>
      <c r="N253" s="205"/>
      <c r="O253" s="205"/>
      <c r="P253" s="205"/>
      <c r="Q253" s="205"/>
      <c r="R253" s="205"/>
      <c r="S253" s="205"/>
      <c r="T253" s="206"/>
      <c r="AT253" s="207" t="s">
        <v>176</v>
      </c>
      <c r="AU253" s="207" t="s">
        <v>90</v>
      </c>
      <c r="AV253" s="13" t="s">
        <v>90</v>
      </c>
      <c r="AW253" s="13" t="s">
        <v>39</v>
      </c>
      <c r="AX253" s="13" t="s">
        <v>81</v>
      </c>
      <c r="AY253" s="207" t="s">
        <v>165</v>
      </c>
    </row>
    <row r="254" spans="1:65" s="2" customFormat="1" ht="24.2" customHeight="1">
      <c r="A254" s="34"/>
      <c r="B254" s="35"/>
      <c r="C254" s="178" t="s">
        <v>466</v>
      </c>
      <c r="D254" s="178" t="s">
        <v>167</v>
      </c>
      <c r="E254" s="179" t="s">
        <v>1820</v>
      </c>
      <c r="F254" s="180" t="s">
        <v>1821</v>
      </c>
      <c r="G254" s="181" t="s">
        <v>190</v>
      </c>
      <c r="H254" s="182">
        <v>2.5999999999999999E-2</v>
      </c>
      <c r="I254" s="183"/>
      <c r="J254" s="184">
        <f>ROUND(I254*H254,2)</f>
        <v>0</v>
      </c>
      <c r="K254" s="180" t="s">
        <v>171</v>
      </c>
      <c r="L254" s="39"/>
      <c r="M254" s="185" t="s">
        <v>79</v>
      </c>
      <c r="N254" s="186" t="s">
        <v>51</v>
      </c>
      <c r="O254" s="64"/>
      <c r="P254" s="187">
        <f>O254*H254</f>
        <v>0</v>
      </c>
      <c r="Q254" s="187">
        <v>1.0423232</v>
      </c>
      <c r="R254" s="187">
        <f>Q254*H254</f>
        <v>2.7100403199999998E-2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172</v>
      </c>
      <c r="AT254" s="189" t="s">
        <v>167</v>
      </c>
      <c r="AU254" s="189" t="s">
        <v>90</v>
      </c>
      <c r="AY254" s="16" t="s">
        <v>165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6" t="s">
        <v>88</v>
      </c>
      <c r="BK254" s="190">
        <f>ROUND(I254*H254,2)</f>
        <v>0</v>
      </c>
      <c r="BL254" s="16" t="s">
        <v>172</v>
      </c>
      <c r="BM254" s="189" t="s">
        <v>1822</v>
      </c>
    </row>
    <row r="255" spans="1:65" s="2" customFormat="1">
      <c r="A255" s="34"/>
      <c r="B255" s="35"/>
      <c r="C255" s="36"/>
      <c r="D255" s="191" t="s">
        <v>174</v>
      </c>
      <c r="E255" s="36"/>
      <c r="F255" s="192" t="s">
        <v>1823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174</v>
      </c>
      <c r="AU255" s="16" t="s">
        <v>90</v>
      </c>
    </row>
    <row r="256" spans="1:65" s="13" customFormat="1" ht="33.75">
      <c r="B256" s="196"/>
      <c r="C256" s="197"/>
      <c r="D256" s="198" t="s">
        <v>176</v>
      </c>
      <c r="E256" s="199" t="s">
        <v>79</v>
      </c>
      <c r="F256" s="200" t="s">
        <v>1824</v>
      </c>
      <c r="G256" s="197"/>
      <c r="H256" s="201">
        <v>2.5999999999999999E-2</v>
      </c>
      <c r="I256" s="202"/>
      <c r="J256" s="197"/>
      <c r="K256" s="197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176</v>
      </c>
      <c r="AU256" s="207" t="s">
        <v>90</v>
      </c>
      <c r="AV256" s="13" t="s">
        <v>90</v>
      </c>
      <c r="AW256" s="13" t="s">
        <v>39</v>
      </c>
      <c r="AX256" s="13" t="s">
        <v>81</v>
      </c>
      <c r="AY256" s="207" t="s">
        <v>165</v>
      </c>
    </row>
    <row r="257" spans="1:65" s="2" customFormat="1" ht="16.5" customHeight="1">
      <c r="A257" s="34"/>
      <c r="B257" s="35"/>
      <c r="C257" s="178" t="s">
        <v>472</v>
      </c>
      <c r="D257" s="178" t="s">
        <v>167</v>
      </c>
      <c r="E257" s="179" t="s">
        <v>1825</v>
      </c>
      <c r="F257" s="180" t="s">
        <v>1826</v>
      </c>
      <c r="G257" s="181" t="s">
        <v>190</v>
      </c>
      <c r="H257" s="182">
        <v>4.2000000000000003E-2</v>
      </c>
      <c r="I257" s="183"/>
      <c r="J257" s="184">
        <f>ROUND(I257*H257,2)</f>
        <v>0</v>
      </c>
      <c r="K257" s="180" t="s">
        <v>171</v>
      </c>
      <c r="L257" s="39"/>
      <c r="M257" s="185" t="s">
        <v>79</v>
      </c>
      <c r="N257" s="186" t="s">
        <v>51</v>
      </c>
      <c r="O257" s="64"/>
      <c r="P257" s="187">
        <f>O257*H257</f>
        <v>0</v>
      </c>
      <c r="Q257" s="187">
        <v>0.99734762160000001</v>
      </c>
      <c r="R257" s="187">
        <f>Q257*H257</f>
        <v>4.1888600107200004E-2</v>
      </c>
      <c r="S257" s="187">
        <v>0</v>
      </c>
      <c r="T257" s="18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89" t="s">
        <v>172</v>
      </c>
      <c r="AT257" s="189" t="s">
        <v>167</v>
      </c>
      <c r="AU257" s="189" t="s">
        <v>90</v>
      </c>
      <c r="AY257" s="16" t="s">
        <v>165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6" t="s">
        <v>88</v>
      </c>
      <c r="BK257" s="190">
        <f>ROUND(I257*H257,2)</f>
        <v>0</v>
      </c>
      <c r="BL257" s="16" t="s">
        <v>172</v>
      </c>
      <c r="BM257" s="189" t="s">
        <v>1827</v>
      </c>
    </row>
    <row r="258" spans="1:65" s="2" customFormat="1">
      <c r="A258" s="34"/>
      <c r="B258" s="35"/>
      <c r="C258" s="36"/>
      <c r="D258" s="191" t="s">
        <v>174</v>
      </c>
      <c r="E258" s="36"/>
      <c r="F258" s="192" t="s">
        <v>1828</v>
      </c>
      <c r="G258" s="36"/>
      <c r="H258" s="36"/>
      <c r="I258" s="193"/>
      <c r="J258" s="36"/>
      <c r="K258" s="36"/>
      <c r="L258" s="39"/>
      <c r="M258" s="194"/>
      <c r="N258" s="195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6" t="s">
        <v>174</v>
      </c>
      <c r="AU258" s="16" t="s">
        <v>90</v>
      </c>
    </row>
    <row r="259" spans="1:65" s="13" customFormat="1" ht="33.75">
      <c r="B259" s="196"/>
      <c r="C259" s="197"/>
      <c r="D259" s="198" t="s">
        <v>176</v>
      </c>
      <c r="E259" s="199" t="s">
        <v>79</v>
      </c>
      <c r="F259" s="200" t="s">
        <v>1829</v>
      </c>
      <c r="G259" s="197"/>
      <c r="H259" s="201">
        <v>4.2000000000000003E-2</v>
      </c>
      <c r="I259" s="202"/>
      <c r="J259" s="197"/>
      <c r="K259" s="197"/>
      <c r="L259" s="203"/>
      <c r="M259" s="204"/>
      <c r="N259" s="205"/>
      <c r="O259" s="205"/>
      <c r="P259" s="205"/>
      <c r="Q259" s="205"/>
      <c r="R259" s="205"/>
      <c r="S259" s="205"/>
      <c r="T259" s="206"/>
      <c r="AT259" s="207" t="s">
        <v>176</v>
      </c>
      <c r="AU259" s="207" t="s">
        <v>90</v>
      </c>
      <c r="AV259" s="13" t="s">
        <v>90</v>
      </c>
      <c r="AW259" s="13" t="s">
        <v>39</v>
      </c>
      <c r="AX259" s="13" t="s">
        <v>81</v>
      </c>
      <c r="AY259" s="207" t="s">
        <v>165</v>
      </c>
    </row>
    <row r="260" spans="1:65" s="2" customFormat="1" ht="37.9" customHeight="1">
      <c r="A260" s="34"/>
      <c r="B260" s="35"/>
      <c r="C260" s="178" t="s">
        <v>478</v>
      </c>
      <c r="D260" s="178" t="s">
        <v>167</v>
      </c>
      <c r="E260" s="179" t="s">
        <v>1830</v>
      </c>
      <c r="F260" s="180" t="s">
        <v>1831</v>
      </c>
      <c r="G260" s="181" t="s">
        <v>232</v>
      </c>
      <c r="H260" s="182">
        <v>2</v>
      </c>
      <c r="I260" s="183"/>
      <c r="J260" s="184">
        <f>ROUND(I260*H260,2)</f>
        <v>0</v>
      </c>
      <c r="K260" s="180" t="s">
        <v>171</v>
      </c>
      <c r="L260" s="39"/>
      <c r="M260" s="185" t="s">
        <v>79</v>
      </c>
      <c r="N260" s="186" t="s">
        <v>51</v>
      </c>
      <c r="O260" s="64"/>
      <c r="P260" s="187">
        <f>O260*H260</f>
        <v>0</v>
      </c>
      <c r="Q260" s="187">
        <v>4.0000750000000002E-2</v>
      </c>
      <c r="R260" s="187">
        <f>Q260*H260</f>
        <v>8.0001500000000003E-2</v>
      </c>
      <c r="S260" s="187">
        <v>0</v>
      </c>
      <c r="T260" s="18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89" t="s">
        <v>172</v>
      </c>
      <c r="AT260" s="189" t="s">
        <v>167</v>
      </c>
      <c r="AU260" s="189" t="s">
        <v>90</v>
      </c>
      <c r="AY260" s="16" t="s">
        <v>165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6" t="s">
        <v>88</v>
      </c>
      <c r="BK260" s="190">
        <f>ROUND(I260*H260,2)</f>
        <v>0</v>
      </c>
      <c r="BL260" s="16" t="s">
        <v>172</v>
      </c>
      <c r="BM260" s="189" t="s">
        <v>1832</v>
      </c>
    </row>
    <row r="261" spans="1:65" s="2" customFormat="1">
      <c r="A261" s="34"/>
      <c r="B261" s="35"/>
      <c r="C261" s="36"/>
      <c r="D261" s="191" t="s">
        <v>174</v>
      </c>
      <c r="E261" s="36"/>
      <c r="F261" s="192" t="s">
        <v>1833</v>
      </c>
      <c r="G261" s="36"/>
      <c r="H261" s="36"/>
      <c r="I261" s="193"/>
      <c r="J261" s="36"/>
      <c r="K261" s="36"/>
      <c r="L261" s="39"/>
      <c r="M261" s="194"/>
      <c r="N261" s="195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6" t="s">
        <v>174</v>
      </c>
      <c r="AU261" s="16" t="s">
        <v>90</v>
      </c>
    </row>
    <row r="262" spans="1:65" s="13" customFormat="1">
      <c r="B262" s="196"/>
      <c r="C262" s="197"/>
      <c r="D262" s="198" t="s">
        <v>176</v>
      </c>
      <c r="E262" s="199" t="s">
        <v>79</v>
      </c>
      <c r="F262" s="200" t="s">
        <v>1834</v>
      </c>
      <c r="G262" s="197"/>
      <c r="H262" s="201">
        <v>2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176</v>
      </c>
      <c r="AU262" s="207" t="s">
        <v>90</v>
      </c>
      <c r="AV262" s="13" t="s">
        <v>90</v>
      </c>
      <c r="AW262" s="13" t="s">
        <v>39</v>
      </c>
      <c r="AX262" s="13" t="s">
        <v>81</v>
      </c>
      <c r="AY262" s="207" t="s">
        <v>165</v>
      </c>
    </row>
    <row r="263" spans="1:65" s="2" customFormat="1" ht="37.9" customHeight="1">
      <c r="A263" s="34"/>
      <c r="B263" s="35"/>
      <c r="C263" s="178" t="s">
        <v>484</v>
      </c>
      <c r="D263" s="178" t="s">
        <v>167</v>
      </c>
      <c r="E263" s="179" t="s">
        <v>1835</v>
      </c>
      <c r="F263" s="180" t="s">
        <v>1836</v>
      </c>
      <c r="G263" s="181" t="s">
        <v>232</v>
      </c>
      <c r="H263" s="182">
        <v>2</v>
      </c>
      <c r="I263" s="183"/>
      <c r="J263" s="184">
        <f>ROUND(I263*H263,2)</f>
        <v>0</v>
      </c>
      <c r="K263" s="180" t="s">
        <v>171</v>
      </c>
      <c r="L263" s="39"/>
      <c r="M263" s="185" t="s">
        <v>79</v>
      </c>
      <c r="N263" s="186" t="s">
        <v>51</v>
      </c>
      <c r="O263" s="64"/>
      <c r="P263" s="187">
        <f>O263*H263</f>
        <v>0</v>
      </c>
      <c r="Q263" s="187">
        <v>6.1988750000000004E-3</v>
      </c>
      <c r="R263" s="187">
        <f>Q263*H263</f>
        <v>1.2397750000000001E-2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172</v>
      </c>
      <c r="AT263" s="189" t="s">
        <v>167</v>
      </c>
      <c r="AU263" s="189" t="s">
        <v>90</v>
      </c>
      <c r="AY263" s="16" t="s">
        <v>165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6" t="s">
        <v>88</v>
      </c>
      <c r="BK263" s="190">
        <f>ROUND(I263*H263,2)</f>
        <v>0</v>
      </c>
      <c r="BL263" s="16" t="s">
        <v>172</v>
      </c>
      <c r="BM263" s="189" t="s">
        <v>1837</v>
      </c>
    </row>
    <row r="264" spans="1:65" s="2" customFormat="1">
      <c r="A264" s="34"/>
      <c r="B264" s="35"/>
      <c r="C264" s="36"/>
      <c r="D264" s="191" t="s">
        <v>174</v>
      </c>
      <c r="E264" s="36"/>
      <c r="F264" s="192" t="s">
        <v>1838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174</v>
      </c>
      <c r="AU264" s="16" t="s">
        <v>90</v>
      </c>
    </row>
    <row r="265" spans="1:65" s="13" customFormat="1">
      <c r="B265" s="196"/>
      <c r="C265" s="197"/>
      <c r="D265" s="198" t="s">
        <v>176</v>
      </c>
      <c r="E265" s="199" t="s">
        <v>79</v>
      </c>
      <c r="F265" s="200" t="s">
        <v>1834</v>
      </c>
      <c r="G265" s="197"/>
      <c r="H265" s="201">
        <v>2</v>
      </c>
      <c r="I265" s="202"/>
      <c r="J265" s="197"/>
      <c r="K265" s="197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176</v>
      </c>
      <c r="AU265" s="207" t="s">
        <v>90</v>
      </c>
      <c r="AV265" s="13" t="s">
        <v>90</v>
      </c>
      <c r="AW265" s="13" t="s">
        <v>39</v>
      </c>
      <c r="AX265" s="13" t="s">
        <v>81</v>
      </c>
      <c r="AY265" s="207" t="s">
        <v>165</v>
      </c>
    </row>
    <row r="266" spans="1:65" s="2" customFormat="1" ht="44.25" customHeight="1">
      <c r="A266" s="34"/>
      <c r="B266" s="35"/>
      <c r="C266" s="178" t="s">
        <v>489</v>
      </c>
      <c r="D266" s="178" t="s">
        <v>167</v>
      </c>
      <c r="E266" s="179" t="s">
        <v>1839</v>
      </c>
      <c r="F266" s="180" t="s">
        <v>1840</v>
      </c>
      <c r="G266" s="181" t="s">
        <v>232</v>
      </c>
      <c r="H266" s="182">
        <v>2</v>
      </c>
      <c r="I266" s="183"/>
      <c r="J266" s="184">
        <f>ROUND(I266*H266,2)</f>
        <v>0</v>
      </c>
      <c r="K266" s="180" t="s">
        <v>171</v>
      </c>
      <c r="L266" s="39"/>
      <c r="M266" s="185" t="s">
        <v>79</v>
      </c>
      <c r="N266" s="186" t="s">
        <v>51</v>
      </c>
      <c r="O266" s="64"/>
      <c r="P266" s="187">
        <f>O266*H266</f>
        <v>0</v>
      </c>
      <c r="Q266" s="187">
        <v>0</v>
      </c>
      <c r="R266" s="187">
        <f>Q266*H266</f>
        <v>0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172</v>
      </c>
      <c r="AT266" s="189" t="s">
        <v>167</v>
      </c>
      <c r="AU266" s="189" t="s">
        <v>90</v>
      </c>
      <c r="AY266" s="16" t="s">
        <v>165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6" t="s">
        <v>88</v>
      </c>
      <c r="BK266" s="190">
        <f>ROUND(I266*H266,2)</f>
        <v>0</v>
      </c>
      <c r="BL266" s="16" t="s">
        <v>172</v>
      </c>
      <c r="BM266" s="189" t="s">
        <v>1841</v>
      </c>
    </row>
    <row r="267" spans="1:65" s="2" customFormat="1">
      <c r="A267" s="34"/>
      <c r="B267" s="35"/>
      <c r="C267" s="36"/>
      <c r="D267" s="191" t="s">
        <v>174</v>
      </c>
      <c r="E267" s="36"/>
      <c r="F267" s="192" t="s">
        <v>1842</v>
      </c>
      <c r="G267" s="36"/>
      <c r="H267" s="36"/>
      <c r="I267" s="193"/>
      <c r="J267" s="36"/>
      <c r="K267" s="36"/>
      <c r="L267" s="39"/>
      <c r="M267" s="194"/>
      <c r="N267" s="195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6" t="s">
        <v>174</v>
      </c>
      <c r="AU267" s="16" t="s">
        <v>90</v>
      </c>
    </row>
    <row r="268" spans="1:65" s="13" customFormat="1">
      <c r="B268" s="196"/>
      <c r="C268" s="197"/>
      <c r="D268" s="198" t="s">
        <v>176</v>
      </c>
      <c r="E268" s="199" t="s">
        <v>79</v>
      </c>
      <c r="F268" s="200" t="s">
        <v>1834</v>
      </c>
      <c r="G268" s="197"/>
      <c r="H268" s="201">
        <v>2</v>
      </c>
      <c r="I268" s="202"/>
      <c r="J268" s="197"/>
      <c r="K268" s="197"/>
      <c r="L268" s="203"/>
      <c r="M268" s="204"/>
      <c r="N268" s="205"/>
      <c r="O268" s="205"/>
      <c r="P268" s="205"/>
      <c r="Q268" s="205"/>
      <c r="R268" s="205"/>
      <c r="S268" s="205"/>
      <c r="T268" s="206"/>
      <c r="AT268" s="207" t="s">
        <v>176</v>
      </c>
      <c r="AU268" s="207" t="s">
        <v>90</v>
      </c>
      <c r="AV268" s="13" t="s">
        <v>90</v>
      </c>
      <c r="AW268" s="13" t="s">
        <v>39</v>
      </c>
      <c r="AX268" s="13" t="s">
        <v>81</v>
      </c>
      <c r="AY268" s="207" t="s">
        <v>165</v>
      </c>
    </row>
    <row r="269" spans="1:65" s="2" customFormat="1" ht="33" customHeight="1">
      <c r="A269" s="34"/>
      <c r="B269" s="35"/>
      <c r="C269" s="178" t="s">
        <v>495</v>
      </c>
      <c r="D269" s="178" t="s">
        <v>167</v>
      </c>
      <c r="E269" s="179" t="s">
        <v>1843</v>
      </c>
      <c r="F269" s="180" t="s">
        <v>1844</v>
      </c>
      <c r="G269" s="181" t="s">
        <v>232</v>
      </c>
      <c r="H269" s="182">
        <v>2</v>
      </c>
      <c r="I269" s="183"/>
      <c r="J269" s="184">
        <f>ROUND(I269*H269,2)</f>
        <v>0</v>
      </c>
      <c r="K269" s="180" t="s">
        <v>171</v>
      </c>
      <c r="L269" s="39"/>
      <c r="M269" s="185" t="s">
        <v>79</v>
      </c>
      <c r="N269" s="186" t="s">
        <v>51</v>
      </c>
      <c r="O269" s="64"/>
      <c r="P269" s="187">
        <f>O269*H269</f>
        <v>0</v>
      </c>
      <c r="Q269" s="187">
        <v>9.5949999999999996E-4</v>
      </c>
      <c r="R269" s="187">
        <f>Q269*H269</f>
        <v>1.9189999999999999E-3</v>
      </c>
      <c r="S269" s="187">
        <v>0</v>
      </c>
      <c r="T269" s="18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89" t="s">
        <v>172</v>
      </c>
      <c r="AT269" s="189" t="s">
        <v>167</v>
      </c>
      <c r="AU269" s="189" t="s">
        <v>90</v>
      </c>
      <c r="AY269" s="16" t="s">
        <v>165</v>
      </c>
      <c r="BE269" s="190">
        <f>IF(N269="základní",J269,0)</f>
        <v>0</v>
      </c>
      <c r="BF269" s="190">
        <f>IF(N269="snížená",J269,0)</f>
        <v>0</v>
      </c>
      <c r="BG269" s="190">
        <f>IF(N269="zákl. přenesená",J269,0)</f>
        <v>0</v>
      </c>
      <c r="BH269" s="190">
        <f>IF(N269="sníž. přenesená",J269,0)</f>
        <v>0</v>
      </c>
      <c r="BI269" s="190">
        <f>IF(N269="nulová",J269,0)</f>
        <v>0</v>
      </c>
      <c r="BJ269" s="16" t="s">
        <v>88</v>
      </c>
      <c r="BK269" s="190">
        <f>ROUND(I269*H269,2)</f>
        <v>0</v>
      </c>
      <c r="BL269" s="16" t="s">
        <v>172</v>
      </c>
      <c r="BM269" s="189" t="s">
        <v>1845</v>
      </c>
    </row>
    <row r="270" spans="1:65" s="2" customFormat="1">
      <c r="A270" s="34"/>
      <c r="B270" s="35"/>
      <c r="C270" s="36"/>
      <c r="D270" s="191" t="s">
        <v>174</v>
      </c>
      <c r="E270" s="36"/>
      <c r="F270" s="192" t="s">
        <v>1846</v>
      </c>
      <c r="G270" s="36"/>
      <c r="H270" s="36"/>
      <c r="I270" s="193"/>
      <c r="J270" s="36"/>
      <c r="K270" s="36"/>
      <c r="L270" s="39"/>
      <c r="M270" s="194"/>
      <c r="N270" s="195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6" t="s">
        <v>174</v>
      </c>
      <c r="AU270" s="16" t="s">
        <v>90</v>
      </c>
    </row>
    <row r="271" spans="1:65" s="13" customFormat="1">
      <c r="B271" s="196"/>
      <c r="C271" s="197"/>
      <c r="D271" s="198" t="s">
        <v>176</v>
      </c>
      <c r="E271" s="199" t="s">
        <v>79</v>
      </c>
      <c r="F271" s="200" t="s">
        <v>1834</v>
      </c>
      <c r="G271" s="197"/>
      <c r="H271" s="201">
        <v>2</v>
      </c>
      <c r="I271" s="202"/>
      <c r="J271" s="197"/>
      <c r="K271" s="197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176</v>
      </c>
      <c r="AU271" s="207" t="s">
        <v>90</v>
      </c>
      <c r="AV271" s="13" t="s">
        <v>90</v>
      </c>
      <c r="AW271" s="13" t="s">
        <v>39</v>
      </c>
      <c r="AX271" s="13" t="s">
        <v>81</v>
      </c>
      <c r="AY271" s="207" t="s">
        <v>165</v>
      </c>
    </row>
    <row r="272" spans="1:65" s="2" customFormat="1" ht="37.9" customHeight="1">
      <c r="A272" s="34"/>
      <c r="B272" s="35"/>
      <c r="C272" s="178" t="s">
        <v>500</v>
      </c>
      <c r="D272" s="178" t="s">
        <v>167</v>
      </c>
      <c r="E272" s="179" t="s">
        <v>1847</v>
      </c>
      <c r="F272" s="180" t="s">
        <v>1848</v>
      </c>
      <c r="G272" s="181" t="s">
        <v>232</v>
      </c>
      <c r="H272" s="182">
        <v>1</v>
      </c>
      <c r="I272" s="183"/>
      <c r="J272" s="184">
        <f>ROUND(I272*H272,2)</f>
        <v>0</v>
      </c>
      <c r="K272" s="180" t="s">
        <v>171</v>
      </c>
      <c r="L272" s="39"/>
      <c r="M272" s="185" t="s">
        <v>79</v>
      </c>
      <c r="N272" s="186" t="s">
        <v>51</v>
      </c>
      <c r="O272" s="64"/>
      <c r="P272" s="187">
        <f>O272*H272</f>
        <v>0</v>
      </c>
      <c r="Q272" s="187">
        <v>5.8029999999999998E-2</v>
      </c>
      <c r="R272" s="187">
        <f>Q272*H272</f>
        <v>5.8029999999999998E-2</v>
      </c>
      <c r="S272" s="187">
        <v>0</v>
      </c>
      <c r="T272" s="18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9" t="s">
        <v>172</v>
      </c>
      <c r="AT272" s="189" t="s">
        <v>167</v>
      </c>
      <c r="AU272" s="189" t="s">
        <v>90</v>
      </c>
      <c r="AY272" s="16" t="s">
        <v>165</v>
      </c>
      <c r="BE272" s="190">
        <f>IF(N272="základní",J272,0)</f>
        <v>0</v>
      </c>
      <c r="BF272" s="190">
        <f>IF(N272="snížená",J272,0)</f>
        <v>0</v>
      </c>
      <c r="BG272" s="190">
        <f>IF(N272="zákl. přenesená",J272,0)</f>
        <v>0</v>
      </c>
      <c r="BH272" s="190">
        <f>IF(N272="sníž. přenesená",J272,0)</f>
        <v>0</v>
      </c>
      <c r="BI272" s="190">
        <f>IF(N272="nulová",J272,0)</f>
        <v>0</v>
      </c>
      <c r="BJ272" s="16" t="s">
        <v>88</v>
      </c>
      <c r="BK272" s="190">
        <f>ROUND(I272*H272,2)</f>
        <v>0</v>
      </c>
      <c r="BL272" s="16" t="s">
        <v>172</v>
      </c>
      <c r="BM272" s="189" t="s">
        <v>1849</v>
      </c>
    </row>
    <row r="273" spans="1:65" s="2" customFormat="1">
      <c r="A273" s="34"/>
      <c r="B273" s="35"/>
      <c r="C273" s="36"/>
      <c r="D273" s="191" t="s">
        <v>174</v>
      </c>
      <c r="E273" s="36"/>
      <c r="F273" s="192" t="s">
        <v>1850</v>
      </c>
      <c r="G273" s="36"/>
      <c r="H273" s="36"/>
      <c r="I273" s="193"/>
      <c r="J273" s="36"/>
      <c r="K273" s="36"/>
      <c r="L273" s="39"/>
      <c r="M273" s="194"/>
      <c r="N273" s="195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6" t="s">
        <v>174</v>
      </c>
      <c r="AU273" s="16" t="s">
        <v>90</v>
      </c>
    </row>
    <row r="274" spans="1:65" s="13" customFormat="1">
      <c r="B274" s="196"/>
      <c r="C274" s="197"/>
      <c r="D274" s="198" t="s">
        <v>176</v>
      </c>
      <c r="E274" s="199" t="s">
        <v>79</v>
      </c>
      <c r="F274" s="200" t="s">
        <v>1851</v>
      </c>
      <c r="G274" s="197"/>
      <c r="H274" s="201">
        <v>1</v>
      </c>
      <c r="I274" s="202"/>
      <c r="J274" s="197"/>
      <c r="K274" s="197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176</v>
      </c>
      <c r="AU274" s="207" t="s">
        <v>90</v>
      </c>
      <c r="AV274" s="13" t="s">
        <v>90</v>
      </c>
      <c r="AW274" s="13" t="s">
        <v>39</v>
      </c>
      <c r="AX274" s="13" t="s">
        <v>81</v>
      </c>
      <c r="AY274" s="207" t="s">
        <v>165</v>
      </c>
    </row>
    <row r="275" spans="1:65" s="2" customFormat="1" ht="37.9" customHeight="1">
      <c r="A275" s="34"/>
      <c r="B275" s="35"/>
      <c r="C275" s="178" t="s">
        <v>506</v>
      </c>
      <c r="D275" s="178" t="s">
        <v>167</v>
      </c>
      <c r="E275" s="179" t="s">
        <v>1852</v>
      </c>
      <c r="F275" s="180" t="s">
        <v>1853</v>
      </c>
      <c r="G275" s="181" t="s">
        <v>232</v>
      </c>
      <c r="H275" s="182">
        <v>1</v>
      </c>
      <c r="I275" s="183"/>
      <c r="J275" s="184">
        <f>ROUND(I275*H275,2)</f>
        <v>0</v>
      </c>
      <c r="K275" s="180" t="s">
        <v>171</v>
      </c>
      <c r="L275" s="39"/>
      <c r="M275" s="185" t="s">
        <v>79</v>
      </c>
      <c r="N275" s="186" t="s">
        <v>51</v>
      </c>
      <c r="O275" s="64"/>
      <c r="P275" s="187">
        <f>O275*H275</f>
        <v>0</v>
      </c>
      <c r="Q275" s="187">
        <v>1.136E-2</v>
      </c>
      <c r="R275" s="187">
        <f>Q275*H275</f>
        <v>1.136E-2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172</v>
      </c>
      <c r="AT275" s="189" t="s">
        <v>167</v>
      </c>
      <c r="AU275" s="189" t="s">
        <v>90</v>
      </c>
      <c r="AY275" s="16" t="s">
        <v>165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88</v>
      </c>
      <c r="BK275" s="190">
        <f>ROUND(I275*H275,2)</f>
        <v>0</v>
      </c>
      <c r="BL275" s="16" t="s">
        <v>172</v>
      </c>
      <c r="BM275" s="189" t="s">
        <v>1854</v>
      </c>
    </row>
    <row r="276" spans="1:65" s="2" customFormat="1">
      <c r="A276" s="34"/>
      <c r="B276" s="35"/>
      <c r="C276" s="36"/>
      <c r="D276" s="191" t="s">
        <v>174</v>
      </c>
      <c r="E276" s="36"/>
      <c r="F276" s="192" t="s">
        <v>1855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174</v>
      </c>
      <c r="AU276" s="16" t="s">
        <v>90</v>
      </c>
    </row>
    <row r="277" spans="1:65" s="13" customFormat="1">
      <c r="B277" s="196"/>
      <c r="C277" s="197"/>
      <c r="D277" s="198" t="s">
        <v>176</v>
      </c>
      <c r="E277" s="199" t="s">
        <v>79</v>
      </c>
      <c r="F277" s="200" t="s">
        <v>1851</v>
      </c>
      <c r="G277" s="197"/>
      <c r="H277" s="201">
        <v>1</v>
      </c>
      <c r="I277" s="202"/>
      <c r="J277" s="197"/>
      <c r="K277" s="197"/>
      <c r="L277" s="203"/>
      <c r="M277" s="204"/>
      <c r="N277" s="205"/>
      <c r="O277" s="205"/>
      <c r="P277" s="205"/>
      <c r="Q277" s="205"/>
      <c r="R277" s="205"/>
      <c r="S277" s="205"/>
      <c r="T277" s="206"/>
      <c r="AT277" s="207" t="s">
        <v>176</v>
      </c>
      <c r="AU277" s="207" t="s">
        <v>90</v>
      </c>
      <c r="AV277" s="13" t="s">
        <v>90</v>
      </c>
      <c r="AW277" s="13" t="s">
        <v>39</v>
      </c>
      <c r="AX277" s="13" t="s">
        <v>81</v>
      </c>
      <c r="AY277" s="207" t="s">
        <v>165</v>
      </c>
    </row>
    <row r="278" spans="1:65" s="2" customFormat="1" ht="44.25" customHeight="1">
      <c r="A278" s="34"/>
      <c r="B278" s="35"/>
      <c r="C278" s="178" t="s">
        <v>512</v>
      </c>
      <c r="D278" s="178" t="s">
        <v>167</v>
      </c>
      <c r="E278" s="179" t="s">
        <v>1856</v>
      </c>
      <c r="F278" s="180" t="s">
        <v>1857</v>
      </c>
      <c r="G278" s="181" t="s">
        <v>232</v>
      </c>
      <c r="H278" s="182">
        <v>1</v>
      </c>
      <c r="I278" s="183"/>
      <c r="J278" s="184">
        <f>ROUND(I278*H278,2)</f>
        <v>0</v>
      </c>
      <c r="K278" s="180" t="s">
        <v>171</v>
      </c>
      <c r="L278" s="39"/>
      <c r="M278" s="185" t="s">
        <v>79</v>
      </c>
      <c r="N278" s="186" t="s">
        <v>51</v>
      </c>
      <c r="O278" s="64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172</v>
      </c>
      <c r="AT278" s="189" t="s">
        <v>167</v>
      </c>
      <c r="AU278" s="189" t="s">
        <v>90</v>
      </c>
      <c r="AY278" s="16" t="s">
        <v>165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88</v>
      </c>
      <c r="BK278" s="190">
        <f>ROUND(I278*H278,2)</f>
        <v>0</v>
      </c>
      <c r="BL278" s="16" t="s">
        <v>172</v>
      </c>
      <c r="BM278" s="189" t="s">
        <v>1858</v>
      </c>
    </row>
    <row r="279" spans="1:65" s="2" customFormat="1">
      <c r="A279" s="34"/>
      <c r="B279" s="35"/>
      <c r="C279" s="36"/>
      <c r="D279" s="191" t="s">
        <v>174</v>
      </c>
      <c r="E279" s="36"/>
      <c r="F279" s="192" t="s">
        <v>1859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174</v>
      </c>
      <c r="AU279" s="16" t="s">
        <v>90</v>
      </c>
    </row>
    <row r="280" spans="1:65" s="13" customFormat="1">
      <c r="B280" s="196"/>
      <c r="C280" s="197"/>
      <c r="D280" s="198" t="s">
        <v>176</v>
      </c>
      <c r="E280" s="199" t="s">
        <v>79</v>
      </c>
      <c r="F280" s="200" t="s">
        <v>1851</v>
      </c>
      <c r="G280" s="197"/>
      <c r="H280" s="201">
        <v>1</v>
      </c>
      <c r="I280" s="202"/>
      <c r="J280" s="197"/>
      <c r="K280" s="197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176</v>
      </c>
      <c r="AU280" s="207" t="s">
        <v>90</v>
      </c>
      <c r="AV280" s="13" t="s">
        <v>90</v>
      </c>
      <c r="AW280" s="13" t="s">
        <v>39</v>
      </c>
      <c r="AX280" s="13" t="s">
        <v>81</v>
      </c>
      <c r="AY280" s="207" t="s">
        <v>165</v>
      </c>
    </row>
    <row r="281" spans="1:65" s="2" customFormat="1" ht="37.9" customHeight="1">
      <c r="A281" s="34"/>
      <c r="B281" s="35"/>
      <c r="C281" s="178" t="s">
        <v>518</v>
      </c>
      <c r="D281" s="178" t="s">
        <v>167</v>
      </c>
      <c r="E281" s="179" t="s">
        <v>1860</v>
      </c>
      <c r="F281" s="180" t="s">
        <v>1861</v>
      </c>
      <c r="G281" s="181" t="s">
        <v>232</v>
      </c>
      <c r="H281" s="182">
        <v>1</v>
      </c>
      <c r="I281" s="183"/>
      <c r="J281" s="184">
        <f>ROUND(I281*H281,2)</f>
        <v>0</v>
      </c>
      <c r="K281" s="180" t="s">
        <v>171</v>
      </c>
      <c r="L281" s="39"/>
      <c r="M281" s="185" t="s">
        <v>79</v>
      </c>
      <c r="N281" s="186" t="s">
        <v>51</v>
      </c>
      <c r="O281" s="64"/>
      <c r="P281" s="187">
        <f>O281*H281</f>
        <v>0</v>
      </c>
      <c r="Q281" s="187">
        <v>2.6800000000000001E-3</v>
      </c>
      <c r="R281" s="187">
        <f>Q281*H281</f>
        <v>2.6800000000000001E-3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172</v>
      </c>
      <c r="AT281" s="189" t="s">
        <v>167</v>
      </c>
      <c r="AU281" s="189" t="s">
        <v>90</v>
      </c>
      <c r="AY281" s="16" t="s">
        <v>165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88</v>
      </c>
      <c r="BK281" s="190">
        <f>ROUND(I281*H281,2)</f>
        <v>0</v>
      </c>
      <c r="BL281" s="16" t="s">
        <v>172</v>
      </c>
      <c r="BM281" s="189" t="s">
        <v>1862</v>
      </c>
    </row>
    <row r="282" spans="1:65" s="2" customFormat="1">
      <c r="A282" s="34"/>
      <c r="B282" s="35"/>
      <c r="C282" s="36"/>
      <c r="D282" s="191" t="s">
        <v>174</v>
      </c>
      <c r="E282" s="36"/>
      <c r="F282" s="192" t="s">
        <v>1863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174</v>
      </c>
      <c r="AU282" s="16" t="s">
        <v>90</v>
      </c>
    </row>
    <row r="283" spans="1:65" s="13" customFormat="1">
      <c r="B283" s="196"/>
      <c r="C283" s="197"/>
      <c r="D283" s="198" t="s">
        <v>176</v>
      </c>
      <c r="E283" s="199" t="s">
        <v>79</v>
      </c>
      <c r="F283" s="200" t="s">
        <v>1851</v>
      </c>
      <c r="G283" s="197"/>
      <c r="H283" s="201">
        <v>1</v>
      </c>
      <c r="I283" s="202"/>
      <c r="J283" s="197"/>
      <c r="K283" s="197"/>
      <c r="L283" s="203"/>
      <c r="M283" s="204"/>
      <c r="N283" s="205"/>
      <c r="O283" s="205"/>
      <c r="P283" s="205"/>
      <c r="Q283" s="205"/>
      <c r="R283" s="205"/>
      <c r="S283" s="205"/>
      <c r="T283" s="206"/>
      <c r="AT283" s="207" t="s">
        <v>176</v>
      </c>
      <c r="AU283" s="207" t="s">
        <v>90</v>
      </c>
      <c r="AV283" s="13" t="s">
        <v>90</v>
      </c>
      <c r="AW283" s="13" t="s">
        <v>39</v>
      </c>
      <c r="AX283" s="13" t="s">
        <v>81</v>
      </c>
      <c r="AY283" s="207" t="s">
        <v>165</v>
      </c>
    </row>
    <row r="284" spans="1:65" s="2" customFormat="1" ht="24.2" customHeight="1">
      <c r="A284" s="34"/>
      <c r="B284" s="35"/>
      <c r="C284" s="178" t="s">
        <v>524</v>
      </c>
      <c r="D284" s="178" t="s">
        <v>167</v>
      </c>
      <c r="E284" s="179" t="s">
        <v>1864</v>
      </c>
      <c r="F284" s="180" t="s">
        <v>1865</v>
      </c>
      <c r="G284" s="181" t="s">
        <v>232</v>
      </c>
      <c r="H284" s="182">
        <v>1</v>
      </c>
      <c r="I284" s="183"/>
      <c r="J284" s="184">
        <f>ROUND(I284*H284,2)</f>
        <v>0</v>
      </c>
      <c r="K284" s="180" t="s">
        <v>171</v>
      </c>
      <c r="L284" s="39"/>
      <c r="M284" s="185" t="s">
        <v>79</v>
      </c>
      <c r="N284" s="186" t="s">
        <v>51</v>
      </c>
      <c r="O284" s="64"/>
      <c r="P284" s="187">
        <f>O284*H284</f>
        <v>0</v>
      </c>
      <c r="Q284" s="187">
        <v>0.217338</v>
      </c>
      <c r="R284" s="187">
        <f>Q284*H284</f>
        <v>0.217338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172</v>
      </c>
      <c r="AT284" s="189" t="s">
        <v>167</v>
      </c>
      <c r="AU284" s="189" t="s">
        <v>90</v>
      </c>
      <c r="AY284" s="16" t="s">
        <v>165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6" t="s">
        <v>88</v>
      </c>
      <c r="BK284" s="190">
        <f>ROUND(I284*H284,2)</f>
        <v>0</v>
      </c>
      <c r="BL284" s="16" t="s">
        <v>172</v>
      </c>
      <c r="BM284" s="189" t="s">
        <v>1866</v>
      </c>
    </row>
    <row r="285" spans="1:65" s="2" customFormat="1">
      <c r="A285" s="34"/>
      <c r="B285" s="35"/>
      <c r="C285" s="36"/>
      <c r="D285" s="191" t="s">
        <v>174</v>
      </c>
      <c r="E285" s="36"/>
      <c r="F285" s="192" t="s">
        <v>1867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174</v>
      </c>
      <c r="AU285" s="16" t="s">
        <v>90</v>
      </c>
    </row>
    <row r="286" spans="1:65" s="2" customFormat="1" ht="24.2" customHeight="1">
      <c r="A286" s="34"/>
      <c r="B286" s="35"/>
      <c r="C286" s="208" t="s">
        <v>530</v>
      </c>
      <c r="D286" s="208" t="s">
        <v>319</v>
      </c>
      <c r="E286" s="209" t="s">
        <v>1868</v>
      </c>
      <c r="F286" s="210" t="s">
        <v>1869</v>
      </c>
      <c r="G286" s="211" t="s">
        <v>232</v>
      </c>
      <c r="H286" s="212">
        <v>1</v>
      </c>
      <c r="I286" s="213"/>
      <c r="J286" s="214">
        <f>ROUND(I286*H286,2)</f>
        <v>0</v>
      </c>
      <c r="K286" s="210" t="s">
        <v>171</v>
      </c>
      <c r="L286" s="215"/>
      <c r="M286" s="216" t="s">
        <v>79</v>
      </c>
      <c r="N286" s="217" t="s">
        <v>51</v>
      </c>
      <c r="O286" s="64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218</v>
      </c>
      <c r="AT286" s="189" t="s">
        <v>319</v>
      </c>
      <c r="AU286" s="189" t="s">
        <v>90</v>
      </c>
      <c r="AY286" s="16" t="s">
        <v>165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6" t="s">
        <v>88</v>
      </c>
      <c r="BK286" s="190">
        <f>ROUND(I286*H286,2)</f>
        <v>0</v>
      </c>
      <c r="BL286" s="16" t="s">
        <v>172</v>
      </c>
      <c r="BM286" s="189" t="s">
        <v>1870</v>
      </c>
    </row>
    <row r="287" spans="1:65" s="13" customFormat="1">
      <c r="B287" s="196"/>
      <c r="C287" s="197"/>
      <c r="D287" s="198" t="s">
        <v>176</v>
      </c>
      <c r="E287" s="199" t="s">
        <v>79</v>
      </c>
      <c r="F287" s="200" t="s">
        <v>1871</v>
      </c>
      <c r="G287" s="197"/>
      <c r="H287" s="201">
        <v>1</v>
      </c>
      <c r="I287" s="202"/>
      <c r="J287" s="197"/>
      <c r="K287" s="197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176</v>
      </c>
      <c r="AU287" s="207" t="s">
        <v>90</v>
      </c>
      <c r="AV287" s="13" t="s">
        <v>90</v>
      </c>
      <c r="AW287" s="13" t="s">
        <v>39</v>
      </c>
      <c r="AX287" s="13" t="s">
        <v>88</v>
      </c>
      <c r="AY287" s="207" t="s">
        <v>165</v>
      </c>
    </row>
    <row r="288" spans="1:65" s="12" customFormat="1" ht="22.9" customHeight="1">
      <c r="B288" s="162"/>
      <c r="C288" s="163"/>
      <c r="D288" s="164" t="s">
        <v>80</v>
      </c>
      <c r="E288" s="176" t="s">
        <v>223</v>
      </c>
      <c r="F288" s="176" t="s">
        <v>336</v>
      </c>
      <c r="G288" s="163"/>
      <c r="H288" s="163"/>
      <c r="I288" s="166"/>
      <c r="J288" s="177">
        <f>BK288</f>
        <v>0</v>
      </c>
      <c r="K288" s="163"/>
      <c r="L288" s="168"/>
      <c r="M288" s="169"/>
      <c r="N288" s="170"/>
      <c r="O288" s="170"/>
      <c r="P288" s="171">
        <f>SUM(P289:P297)</f>
        <v>0</v>
      </c>
      <c r="Q288" s="170"/>
      <c r="R288" s="171">
        <f>SUM(R289:R297)</f>
        <v>8.0389734300000004</v>
      </c>
      <c r="S288" s="170"/>
      <c r="T288" s="172">
        <f>SUM(T289:T297)</f>
        <v>0</v>
      </c>
      <c r="AR288" s="173" t="s">
        <v>88</v>
      </c>
      <c r="AT288" s="174" t="s">
        <v>80</v>
      </c>
      <c r="AU288" s="174" t="s">
        <v>88</v>
      </c>
      <c r="AY288" s="173" t="s">
        <v>165</v>
      </c>
      <c r="BK288" s="175">
        <f>SUM(BK289:BK297)</f>
        <v>0</v>
      </c>
    </row>
    <row r="289" spans="1:65" s="2" customFormat="1" ht="44.25" customHeight="1">
      <c r="A289" s="34"/>
      <c r="B289" s="35"/>
      <c r="C289" s="178" t="s">
        <v>535</v>
      </c>
      <c r="D289" s="178" t="s">
        <v>167</v>
      </c>
      <c r="E289" s="179" t="s">
        <v>338</v>
      </c>
      <c r="F289" s="180" t="s">
        <v>339</v>
      </c>
      <c r="G289" s="181" t="s">
        <v>340</v>
      </c>
      <c r="H289" s="182">
        <v>44.954999999999998</v>
      </c>
      <c r="I289" s="183"/>
      <c r="J289" s="184">
        <f>ROUND(I289*H289,2)</f>
        <v>0</v>
      </c>
      <c r="K289" s="180" t="s">
        <v>171</v>
      </c>
      <c r="L289" s="39"/>
      <c r="M289" s="185" t="s">
        <v>79</v>
      </c>
      <c r="N289" s="186" t="s">
        <v>51</v>
      </c>
      <c r="O289" s="64"/>
      <c r="P289" s="187">
        <f>O289*H289</f>
        <v>0</v>
      </c>
      <c r="Q289" s="187">
        <v>0.10094599999999999</v>
      </c>
      <c r="R289" s="187">
        <f>Q289*H289</f>
        <v>4.5380274299999996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172</v>
      </c>
      <c r="AT289" s="189" t="s">
        <v>167</v>
      </c>
      <c r="AU289" s="189" t="s">
        <v>90</v>
      </c>
      <c r="AY289" s="16" t="s">
        <v>165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6" t="s">
        <v>88</v>
      </c>
      <c r="BK289" s="190">
        <f>ROUND(I289*H289,2)</f>
        <v>0</v>
      </c>
      <c r="BL289" s="16" t="s">
        <v>172</v>
      </c>
      <c r="BM289" s="189" t="s">
        <v>1872</v>
      </c>
    </row>
    <row r="290" spans="1:65" s="2" customFormat="1">
      <c r="A290" s="34"/>
      <c r="B290" s="35"/>
      <c r="C290" s="36"/>
      <c r="D290" s="191" t="s">
        <v>174</v>
      </c>
      <c r="E290" s="36"/>
      <c r="F290" s="192" t="s">
        <v>342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174</v>
      </c>
      <c r="AU290" s="16" t="s">
        <v>90</v>
      </c>
    </row>
    <row r="291" spans="1:65" s="13" customFormat="1">
      <c r="B291" s="196"/>
      <c r="C291" s="197"/>
      <c r="D291" s="198" t="s">
        <v>176</v>
      </c>
      <c r="E291" s="199" t="s">
        <v>79</v>
      </c>
      <c r="F291" s="200" t="s">
        <v>1873</v>
      </c>
      <c r="G291" s="197"/>
      <c r="H291" s="201">
        <v>44.954999999999998</v>
      </c>
      <c r="I291" s="202"/>
      <c r="J291" s="197"/>
      <c r="K291" s="197"/>
      <c r="L291" s="203"/>
      <c r="M291" s="204"/>
      <c r="N291" s="205"/>
      <c r="O291" s="205"/>
      <c r="P291" s="205"/>
      <c r="Q291" s="205"/>
      <c r="R291" s="205"/>
      <c r="S291" s="205"/>
      <c r="T291" s="206"/>
      <c r="AT291" s="207" t="s">
        <v>176</v>
      </c>
      <c r="AU291" s="207" t="s">
        <v>90</v>
      </c>
      <c r="AV291" s="13" t="s">
        <v>90</v>
      </c>
      <c r="AW291" s="13" t="s">
        <v>39</v>
      </c>
      <c r="AX291" s="13" t="s">
        <v>81</v>
      </c>
      <c r="AY291" s="207" t="s">
        <v>165</v>
      </c>
    </row>
    <row r="292" spans="1:65" s="2" customFormat="1" ht="21.75" customHeight="1">
      <c r="A292" s="34"/>
      <c r="B292" s="35"/>
      <c r="C292" s="208" t="s">
        <v>541</v>
      </c>
      <c r="D292" s="208" t="s">
        <v>319</v>
      </c>
      <c r="E292" s="209" t="s">
        <v>1874</v>
      </c>
      <c r="F292" s="210" t="s">
        <v>1875</v>
      </c>
      <c r="G292" s="211" t="s">
        <v>340</v>
      </c>
      <c r="H292" s="212">
        <v>47.203000000000003</v>
      </c>
      <c r="I292" s="213"/>
      <c r="J292" s="214">
        <f>ROUND(I292*H292,2)</f>
        <v>0</v>
      </c>
      <c r="K292" s="210" t="s">
        <v>171</v>
      </c>
      <c r="L292" s="215"/>
      <c r="M292" s="216" t="s">
        <v>79</v>
      </c>
      <c r="N292" s="217" t="s">
        <v>51</v>
      </c>
      <c r="O292" s="64"/>
      <c r="P292" s="187">
        <f>O292*H292</f>
        <v>0</v>
      </c>
      <c r="Q292" s="187">
        <v>2.1999999999999999E-2</v>
      </c>
      <c r="R292" s="187">
        <f>Q292*H292</f>
        <v>1.0384660000000001</v>
      </c>
      <c r="S292" s="187">
        <v>0</v>
      </c>
      <c r="T292" s="18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89" t="s">
        <v>218</v>
      </c>
      <c r="AT292" s="189" t="s">
        <v>319</v>
      </c>
      <c r="AU292" s="189" t="s">
        <v>90</v>
      </c>
      <c r="AY292" s="16" t="s">
        <v>165</v>
      </c>
      <c r="BE292" s="190">
        <f>IF(N292="základní",J292,0)</f>
        <v>0</v>
      </c>
      <c r="BF292" s="190">
        <f>IF(N292="snížená",J292,0)</f>
        <v>0</v>
      </c>
      <c r="BG292" s="190">
        <f>IF(N292="zákl. přenesená",J292,0)</f>
        <v>0</v>
      </c>
      <c r="BH292" s="190">
        <f>IF(N292="sníž. přenesená",J292,0)</f>
        <v>0</v>
      </c>
      <c r="BI292" s="190">
        <f>IF(N292="nulová",J292,0)</f>
        <v>0</v>
      </c>
      <c r="BJ292" s="16" t="s">
        <v>88</v>
      </c>
      <c r="BK292" s="190">
        <f>ROUND(I292*H292,2)</f>
        <v>0</v>
      </c>
      <c r="BL292" s="16" t="s">
        <v>172</v>
      </c>
      <c r="BM292" s="189" t="s">
        <v>1876</v>
      </c>
    </row>
    <row r="293" spans="1:65" s="13" customFormat="1">
      <c r="B293" s="196"/>
      <c r="C293" s="197"/>
      <c r="D293" s="198" t="s">
        <v>176</v>
      </c>
      <c r="E293" s="197"/>
      <c r="F293" s="200" t="s">
        <v>1877</v>
      </c>
      <c r="G293" s="197"/>
      <c r="H293" s="201">
        <v>47.203000000000003</v>
      </c>
      <c r="I293" s="202"/>
      <c r="J293" s="197"/>
      <c r="K293" s="197"/>
      <c r="L293" s="203"/>
      <c r="M293" s="204"/>
      <c r="N293" s="205"/>
      <c r="O293" s="205"/>
      <c r="P293" s="205"/>
      <c r="Q293" s="205"/>
      <c r="R293" s="205"/>
      <c r="S293" s="205"/>
      <c r="T293" s="206"/>
      <c r="AT293" s="207" t="s">
        <v>176</v>
      </c>
      <c r="AU293" s="207" t="s">
        <v>90</v>
      </c>
      <c r="AV293" s="13" t="s">
        <v>90</v>
      </c>
      <c r="AW293" s="13" t="s">
        <v>4</v>
      </c>
      <c r="AX293" s="13" t="s">
        <v>88</v>
      </c>
      <c r="AY293" s="207" t="s">
        <v>165</v>
      </c>
    </row>
    <row r="294" spans="1:65" s="2" customFormat="1" ht="24.2" customHeight="1">
      <c r="A294" s="34"/>
      <c r="B294" s="35"/>
      <c r="C294" s="178" t="s">
        <v>547</v>
      </c>
      <c r="D294" s="178" t="s">
        <v>167</v>
      </c>
      <c r="E294" s="179" t="s">
        <v>1878</v>
      </c>
      <c r="F294" s="180" t="s">
        <v>1879</v>
      </c>
      <c r="G294" s="181" t="s">
        <v>340</v>
      </c>
      <c r="H294" s="182">
        <v>8</v>
      </c>
      <c r="I294" s="183"/>
      <c r="J294" s="184">
        <f>ROUND(I294*H294,2)</f>
        <v>0</v>
      </c>
      <c r="K294" s="180" t="s">
        <v>171</v>
      </c>
      <c r="L294" s="39"/>
      <c r="M294" s="185" t="s">
        <v>79</v>
      </c>
      <c r="N294" s="186" t="s">
        <v>51</v>
      </c>
      <c r="O294" s="64"/>
      <c r="P294" s="187">
        <f>O294*H294</f>
        <v>0</v>
      </c>
      <c r="Q294" s="187">
        <v>0.29221000000000003</v>
      </c>
      <c r="R294" s="187">
        <f>Q294*H294</f>
        <v>2.3376800000000002</v>
      </c>
      <c r="S294" s="187">
        <v>0</v>
      </c>
      <c r="T294" s="18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89" t="s">
        <v>172</v>
      </c>
      <c r="AT294" s="189" t="s">
        <v>167</v>
      </c>
      <c r="AU294" s="189" t="s">
        <v>90</v>
      </c>
      <c r="AY294" s="16" t="s">
        <v>165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6" t="s">
        <v>88</v>
      </c>
      <c r="BK294" s="190">
        <f>ROUND(I294*H294,2)</f>
        <v>0</v>
      </c>
      <c r="BL294" s="16" t="s">
        <v>172</v>
      </c>
      <c r="BM294" s="189" t="s">
        <v>1880</v>
      </c>
    </row>
    <row r="295" spans="1:65" s="2" customFormat="1">
      <c r="A295" s="34"/>
      <c r="B295" s="35"/>
      <c r="C295" s="36"/>
      <c r="D295" s="191" t="s">
        <v>174</v>
      </c>
      <c r="E295" s="36"/>
      <c r="F295" s="192" t="s">
        <v>1881</v>
      </c>
      <c r="G295" s="36"/>
      <c r="H295" s="36"/>
      <c r="I295" s="193"/>
      <c r="J295" s="36"/>
      <c r="K295" s="36"/>
      <c r="L295" s="39"/>
      <c r="M295" s="194"/>
      <c r="N295" s="195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6" t="s">
        <v>174</v>
      </c>
      <c r="AU295" s="16" t="s">
        <v>90</v>
      </c>
    </row>
    <row r="296" spans="1:65" s="13" customFormat="1">
      <c r="B296" s="196"/>
      <c r="C296" s="197"/>
      <c r="D296" s="198" t="s">
        <v>176</v>
      </c>
      <c r="E296" s="199" t="s">
        <v>79</v>
      </c>
      <c r="F296" s="200" t="s">
        <v>1882</v>
      </c>
      <c r="G296" s="197"/>
      <c r="H296" s="201">
        <v>8</v>
      </c>
      <c r="I296" s="202"/>
      <c r="J296" s="197"/>
      <c r="K296" s="197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176</v>
      </c>
      <c r="AU296" s="207" t="s">
        <v>90</v>
      </c>
      <c r="AV296" s="13" t="s">
        <v>90</v>
      </c>
      <c r="AW296" s="13" t="s">
        <v>39</v>
      </c>
      <c r="AX296" s="13" t="s">
        <v>81</v>
      </c>
      <c r="AY296" s="207" t="s">
        <v>165</v>
      </c>
    </row>
    <row r="297" spans="1:65" s="2" customFormat="1" ht="37.9" customHeight="1">
      <c r="A297" s="34"/>
      <c r="B297" s="35"/>
      <c r="C297" s="208" t="s">
        <v>554</v>
      </c>
      <c r="D297" s="208" t="s">
        <v>319</v>
      </c>
      <c r="E297" s="209" t="s">
        <v>1883</v>
      </c>
      <c r="F297" s="210" t="s">
        <v>1884</v>
      </c>
      <c r="G297" s="211" t="s">
        <v>340</v>
      </c>
      <c r="H297" s="212">
        <v>8</v>
      </c>
      <c r="I297" s="213"/>
      <c r="J297" s="214">
        <f>ROUND(I297*H297,2)</f>
        <v>0</v>
      </c>
      <c r="K297" s="210" t="s">
        <v>171</v>
      </c>
      <c r="L297" s="215"/>
      <c r="M297" s="216" t="s">
        <v>79</v>
      </c>
      <c r="N297" s="217" t="s">
        <v>51</v>
      </c>
      <c r="O297" s="64"/>
      <c r="P297" s="187">
        <f>O297*H297</f>
        <v>0</v>
      </c>
      <c r="Q297" s="187">
        <v>1.5599999999999999E-2</v>
      </c>
      <c r="R297" s="187">
        <f>Q297*H297</f>
        <v>0.12479999999999999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218</v>
      </c>
      <c r="AT297" s="189" t="s">
        <v>319</v>
      </c>
      <c r="AU297" s="189" t="s">
        <v>90</v>
      </c>
      <c r="AY297" s="16" t="s">
        <v>165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6" t="s">
        <v>88</v>
      </c>
      <c r="BK297" s="190">
        <f>ROUND(I297*H297,2)</f>
        <v>0</v>
      </c>
      <c r="BL297" s="16" t="s">
        <v>172</v>
      </c>
      <c r="BM297" s="189" t="s">
        <v>1885</v>
      </c>
    </row>
    <row r="298" spans="1:65" s="12" customFormat="1" ht="22.9" customHeight="1">
      <c r="B298" s="162"/>
      <c r="C298" s="163"/>
      <c r="D298" s="164" t="s">
        <v>80</v>
      </c>
      <c r="E298" s="176" t="s">
        <v>401</v>
      </c>
      <c r="F298" s="176" t="s">
        <v>402</v>
      </c>
      <c r="G298" s="163"/>
      <c r="H298" s="163"/>
      <c r="I298" s="166"/>
      <c r="J298" s="177">
        <f>BK298</f>
        <v>0</v>
      </c>
      <c r="K298" s="163"/>
      <c r="L298" s="168"/>
      <c r="M298" s="169"/>
      <c r="N298" s="170"/>
      <c r="O298" s="170"/>
      <c r="P298" s="171">
        <f>SUM(P299:P304)</f>
        <v>0</v>
      </c>
      <c r="Q298" s="170"/>
      <c r="R298" s="171">
        <f>SUM(R299:R304)</f>
        <v>0</v>
      </c>
      <c r="S298" s="170"/>
      <c r="T298" s="172">
        <f>SUM(T299:T304)</f>
        <v>90.288000000000011</v>
      </c>
      <c r="AR298" s="173" t="s">
        <v>88</v>
      </c>
      <c r="AT298" s="174" t="s">
        <v>80</v>
      </c>
      <c r="AU298" s="174" t="s">
        <v>88</v>
      </c>
      <c r="AY298" s="173" t="s">
        <v>165</v>
      </c>
      <c r="BK298" s="175">
        <f>SUM(BK299:BK304)</f>
        <v>0</v>
      </c>
    </row>
    <row r="299" spans="1:65" s="2" customFormat="1" ht="78" customHeight="1">
      <c r="A299" s="34"/>
      <c r="B299" s="35"/>
      <c r="C299" s="178" t="s">
        <v>559</v>
      </c>
      <c r="D299" s="178" t="s">
        <v>167</v>
      </c>
      <c r="E299" s="179" t="s">
        <v>1886</v>
      </c>
      <c r="F299" s="180" t="s">
        <v>1887</v>
      </c>
      <c r="G299" s="181" t="s">
        <v>213</v>
      </c>
      <c r="H299" s="182">
        <v>252</v>
      </c>
      <c r="I299" s="183"/>
      <c r="J299" s="184">
        <f>ROUND(I299*H299,2)</f>
        <v>0</v>
      </c>
      <c r="K299" s="180" t="s">
        <v>171</v>
      </c>
      <c r="L299" s="39"/>
      <c r="M299" s="185" t="s">
        <v>79</v>
      </c>
      <c r="N299" s="186" t="s">
        <v>51</v>
      </c>
      <c r="O299" s="64"/>
      <c r="P299" s="187">
        <f>O299*H299</f>
        <v>0</v>
      </c>
      <c r="Q299" s="187">
        <v>0</v>
      </c>
      <c r="R299" s="187">
        <f>Q299*H299</f>
        <v>0</v>
      </c>
      <c r="S299" s="187">
        <v>0.255</v>
      </c>
      <c r="T299" s="188">
        <f>S299*H299</f>
        <v>64.260000000000005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172</v>
      </c>
      <c r="AT299" s="189" t="s">
        <v>167</v>
      </c>
      <c r="AU299" s="189" t="s">
        <v>90</v>
      </c>
      <c r="AY299" s="16" t="s">
        <v>165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88</v>
      </c>
      <c r="BK299" s="190">
        <f>ROUND(I299*H299,2)</f>
        <v>0</v>
      </c>
      <c r="BL299" s="16" t="s">
        <v>172</v>
      </c>
      <c r="BM299" s="189" t="s">
        <v>1888</v>
      </c>
    </row>
    <row r="300" spans="1:65" s="2" customFormat="1">
      <c r="A300" s="34"/>
      <c r="B300" s="35"/>
      <c r="C300" s="36"/>
      <c r="D300" s="191" t="s">
        <v>174</v>
      </c>
      <c r="E300" s="36"/>
      <c r="F300" s="192" t="s">
        <v>1889</v>
      </c>
      <c r="G300" s="36"/>
      <c r="H300" s="36"/>
      <c r="I300" s="193"/>
      <c r="J300" s="36"/>
      <c r="K300" s="36"/>
      <c r="L300" s="39"/>
      <c r="M300" s="194"/>
      <c r="N300" s="195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6" t="s">
        <v>174</v>
      </c>
      <c r="AU300" s="16" t="s">
        <v>90</v>
      </c>
    </row>
    <row r="301" spans="1:65" s="13" customFormat="1">
      <c r="B301" s="196"/>
      <c r="C301" s="197"/>
      <c r="D301" s="198" t="s">
        <v>176</v>
      </c>
      <c r="E301" s="199" t="s">
        <v>79</v>
      </c>
      <c r="F301" s="200" t="s">
        <v>1890</v>
      </c>
      <c r="G301" s="197"/>
      <c r="H301" s="201">
        <v>252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176</v>
      </c>
      <c r="AU301" s="207" t="s">
        <v>90</v>
      </c>
      <c r="AV301" s="13" t="s">
        <v>90</v>
      </c>
      <c r="AW301" s="13" t="s">
        <v>39</v>
      </c>
      <c r="AX301" s="13" t="s">
        <v>81</v>
      </c>
      <c r="AY301" s="207" t="s">
        <v>165</v>
      </c>
    </row>
    <row r="302" spans="1:65" s="2" customFormat="1" ht="33" customHeight="1">
      <c r="A302" s="34"/>
      <c r="B302" s="35"/>
      <c r="C302" s="178" t="s">
        <v>564</v>
      </c>
      <c r="D302" s="178" t="s">
        <v>167</v>
      </c>
      <c r="E302" s="179" t="s">
        <v>1891</v>
      </c>
      <c r="F302" s="180" t="s">
        <v>1892</v>
      </c>
      <c r="G302" s="181" t="s">
        <v>170</v>
      </c>
      <c r="H302" s="182">
        <v>10.8</v>
      </c>
      <c r="I302" s="183"/>
      <c r="J302" s="184">
        <f>ROUND(I302*H302,2)</f>
        <v>0</v>
      </c>
      <c r="K302" s="180" t="s">
        <v>171</v>
      </c>
      <c r="L302" s="39"/>
      <c r="M302" s="185" t="s">
        <v>79</v>
      </c>
      <c r="N302" s="186" t="s">
        <v>51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2.41</v>
      </c>
      <c r="T302" s="188">
        <f>S302*H302</f>
        <v>26.028000000000002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172</v>
      </c>
      <c r="AT302" s="189" t="s">
        <v>167</v>
      </c>
      <c r="AU302" s="189" t="s">
        <v>90</v>
      </c>
      <c r="AY302" s="16" t="s">
        <v>165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88</v>
      </c>
      <c r="BK302" s="190">
        <f>ROUND(I302*H302,2)</f>
        <v>0</v>
      </c>
      <c r="BL302" s="16" t="s">
        <v>172</v>
      </c>
      <c r="BM302" s="189" t="s">
        <v>1893</v>
      </c>
    </row>
    <row r="303" spans="1:65" s="2" customFormat="1">
      <c r="A303" s="34"/>
      <c r="B303" s="35"/>
      <c r="C303" s="36"/>
      <c r="D303" s="191" t="s">
        <v>174</v>
      </c>
      <c r="E303" s="36"/>
      <c r="F303" s="192" t="s">
        <v>1894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174</v>
      </c>
      <c r="AU303" s="16" t="s">
        <v>90</v>
      </c>
    </row>
    <row r="304" spans="1:65" s="13" customFormat="1">
      <c r="B304" s="196"/>
      <c r="C304" s="197"/>
      <c r="D304" s="198" t="s">
        <v>176</v>
      </c>
      <c r="E304" s="199" t="s">
        <v>79</v>
      </c>
      <c r="F304" s="200" t="s">
        <v>1895</v>
      </c>
      <c r="G304" s="197"/>
      <c r="H304" s="201">
        <v>10.8</v>
      </c>
      <c r="I304" s="202"/>
      <c r="J304" s="197"/>
      <c r="K304" s="197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176</v>
      </c>
      <c r="AU304" s="207" t="s">
        <v>90</v>
      </c>
      <c r="AV304" s="13" t="s">
        <v>90</v>
      </c>
      <c r="AW304" s="13" t="s">
        <v>39</v>
      </c>
      <c r="AX304" s="13" t="s">
        <v>81</v>
      </c>
      <c r="AY304" s="207" t="s">
        <v>165</v>
      </c>
    </row>
    <row r="305" spans="1:65" s="12" customFormat="1" ht="22.9" customHeight="1">
      <c r="B305" s="162"/>
      <c r="C305" s="163"/>
      <c r="D305" s="164" t="s">
        <v>80</v>
      </c>
      <c r="E305" s="176" t="s">
        <v>552</v>
      </c>
      <c r="F305" s="176" t="s">
        <v>553</v>
      </c>
      <c r="G305" s="163"/>
      <c r="H305" s="163"/>
      <c r="I305" s="166"/>
      <c r="J305" s="177">
        <f>BK305</f>
        <v>0</v>
      </c>
      <c r="K305" s="163"/>
      <c r="L305" s="168"/>
      <c r="M305" s="169"/>
      <c r="N305" s="170"/>
      <c r="O305" s="170"/>
      <c r="P305" s="171">
        <f>SUM(P306:P315)</f>
        <v>0</v>
      </c>
      <c r="Q305" s="170"/>
      <c r="R305" s="171">
        <f>SUM(R306:R315)</f>
        <v>0</v>
      </c>
      <c r="S305" s="170"/>
      <c r="T305" s="172">
        <f>SUM(T306:T315)</f>
        <v>0</v>
      </c>
      <c r="AR305" s="173" t="s">
        <v>88</v>
      </c>
      <c r="AT305" s="174" t="s">
        <v>80</v>
      </c>
      <c r="AU305" s="174" t="s">
        <v>88</v>
      </c>
      <c r="AY305" s="173" t="s">
        <v>165</v>
      </c>
      <c r="BK305" s="175">
        <f>SUM(BK306:BK315)</f>
        <v>0</v>
      </c>
    </row>
    <row r="306" spans="1:65" s="2" customFormat="1" ht="37.9" customHeight="1">
      <c r="A306" s="34"/>
      <c r="B306" s="35"/>
      <c r="C306" s="178" t="s">
        <v>572</v>
      </c>
      <c r="D306" s="178" t="s">
        <v>167</v>
      </c>
      <c r="E306" s="179" t="s">
        <v>555</v>
      </c>
      <c r="F306" s="180" t="s">
        <v>556</v>
      </c>
      <c r="G306" s="181" t="s">
        <v>190</v>
      </c>
      <c r="H306" s="182">
        <v>90.287999999999997</v>
      </c>
      <c r="I306" s="183"/>
      <c r="J306" s="184">
        <f>ROUND(I306*H306,2)</f>
        <v>0</v>
      </c>
      <c r="K306" s="180" t="s">
        <v>171</v>
      </c>
      <c r="L306" s="39"/>
      <c r="M306" s="185" t="s">
        <v>79</v>
      </c>
      <c r="N306" s="186" t="s">
        <v>51</v>
      </c>
      <c r="O306" s="64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9" t="s">
        <v>172</v>
      </c>
      <c r="AT306" s="189" t="s">
        <v>167</v>
      </c>
      <c r="AU306" s="189" t="s">
        <v>90</v>
      </c>
      <c r="AY306" s="16" t="s">
        <v>165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6" t="s">
        <v>88</v>
      </c>
      <c r="BK306" s="190">
        <f>ROUND(I306*H306,2)</f>
        <v>0</v>
      </c>
      <c r="BL306" s="16" t="s">
        <v>172</v>
      </c>
      <c r="BM306" s="189" t="s">
        <v>1896</v>
      </c>
    </row>
    <row r="307" spans="1:65" s="2" customFormat="1">
      <c r="A307" s="34"/>
      <c r="B307" s="35"/>
      <c r="C307" s="36"/>
      <c r="D307" s="191" t="s">
        <v>174</v>
      </c>
      <c r="E307" s="36"/>
      <c r="F307" s="192" t="s">
        <v>558</v>
      </c>
      <c r="G307" s="36"/>
      <c r="H307" s="36"/>
      <c r="I307" s="193"/>
      <c r="J307" s="36"/>
      <c r="K307" s="36"/>
      <c r="L307" s="39"/>
      <c r="M307" s="194"/>
      <c r="N307" s="195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6" t="s">
        <v>174</v>
      </c>
      <c r="AU307" s="16" t="s">
        <v>90</v>
      </c>
    </row>
    <row r="308" spans="1:65" s="2" customFormat="1" ht="33" customHeight="1">
      <c r="A308" s="34"/>
      <c r="B308" s="35"/>
      <c r="C308" s="178" t="s">
        <v>577</v>
      </c>
      <c r="D308" s="178" t="s">
        <v>167</v>
      </c>
      <c r="E308" s="179" t="s">
        <v>560</v>
      </c>
      <c r="F308" s="180" t="s">
        <v>561</v>
      </c>
      <c r="G308" s="181" t="s">
        <v>190</v>
      </c>
      <c r="H308" s="182">
        <v>90.287999999999997</v>
      </c>
      <c r="I308" s="183"/>
      <c r="J308" s="184">
        <f>ROUND(I308*H308,2)</f>
        <v>0</v>
      </c>
      <c r="K308" s="180" t="s">
        <v>171</v>
      </c>
      <c r="L308" s="39"/>
      <c r="M308" s="185" t="s">
        <v>79</v>
      </c>
      <c r="N308" s="186" t="s">
        <v>51</v>
      </c>
      <c r="O308" s="64"/>
      <c r="P308" s="187">
        <f>O308*H308</f>
        <v>0</v>
      </c>
      <c r="Q308" s="187">
        <v>0</v>
      </c>
      <c r="R308" s="187">
        <f>Q308*H308</f>
        <v>0</v>
      </c>
      <c r="S308" s="187">
        <v>0</v>
      </c>
      <c r="T308" s="18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89" t="s">
        <v>172</v>
      </c>
      <c r="AT308" s="189" t="s">
        <v>167</v>
      </c>
      <c r="AU308" s="189" t="s">
        <v>90</v>
      </c>
      <c r="AY308" s="16" t="s">
        <v>165</v>
      </c>
      <c r="BE308" s="190">
        <f>IF(N308="základní",J308,0)</f>
        <v>0</v>
      </c>
      <c r="BF308" s="190">
        <f>IF(N308="snížená",J308,0)</f>
        <v>0</v>
      </c>
      <c r="BG308" s="190">
        <f>IF(N308="zákl. přenesená",J308,0)</f>
        <v>0</v>
      </c>
      <c r="BH308" s="190">
        <f>IF(N308="sníž. přenesená",J308,0)</f>
        <v>0</v>
      </c>
      <c r="BI308" s="190">
        <f>IF(N308="nulová",J308,0)</f>
        <v>0</v>
      </c>
      <c r="BJ308" s="16" t="s">
        <v>88</v>
      </c>
      <c r="BK308" s="190">
        <f>ROUND(I308*H308,2)</f>
        <v>0</v>
      </c>
      <c r="BL308" s="16" t="s">
        <v>172</v>
      </c>
      <c r="BM308" s="189" t="s">
        <v>1897</v>
      </c>
    </row>
    <row r="309" spans="1:65" s="2" customFormat="1">
      <c r="A309" s="34"/>
      <c r="B309" s="35"/>
      <c r="C309" s="36"/>
      <c r="D309" s="191" t="s">
        <v>174</v>
      </c>
      <c r="E309" s="36"/>
      <c r="F309" s="192" t="s">
        <v>563</v>
      </c>
      <c r="G309" s="36"/>
      <c r="H309" s="36"/>
      <c r="I309" s="193"/>
      <c r="J309" s="36"/>
      <c r="K309" s="36"/>
      <c r="L309" s="39"/>
      <c r="M309" s="194"/>
      <c r="N309" s="195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6" t="s">
        <v>174</v>
      </c>
      <c r="AU309" s="16" t="s">
        <v>90</v>
      </c>
    </row>
    <row r="310" spans="1:65" s="2" customFormat="1" ht="44.25" customHeight="1">
      <c r="A310" s="34"/>
      <c r="B310" s="35"/>
      <c r="C310" s="178" t="s">
        <v>582</v>
      </c>
      <c r="D310" s="178" t="s">
        <v>167</v>
      </c>
      <c r="E310" s="179" t="s">
        <v>565</v>
      </c>
      <c r="F310" s="180" t="s">
        <v>566</v>
      </c>
      <c r="G310" s="181" t="s">
        <v>190</v>
      </c>
      <c r="H310" s="182">
        <v>451.44</v>
      </c>
      <c r="I310" s="183"/>
      <c r="J310" s="184">
        <f>ROUND(I310*H310,2)</f>
        <v>0</v>
      </c>
      <c r="K310" s="180" t="s">
        <v>171</v>
      </c>
      <c r="L310" s="39"/>
      <c r="M310" s="185" t="s">
        <v>79</v>
      </c>
      <c r="N310" s="186" t="s">
        <v>51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172</v>
      </c>
      <c r="AT310" s="189" t="s">
        <v>167</v>
      </c>
      <c r="AU310" s="189" t="s">
        <v>90</v>
      </c>
      <c r="AY310" s="16" t="s">
        <v>165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6" t="s">
        <v>88</v>
      </c>
      <c r="BK310" s="190">
        <f>ROUND(I310*H310,2)</f>
        <v>0</v>
      </c>
      <c r="BL310" s="16" t="s">
        <v>172</v>
      </c>
      <c r="BM310" s="189" t="s">
        <v>1898</v>
      </c>
    </row>
    <row r="311" spans="1:65" s="2" customFormat="1">
      <c r="A311" s="34"/>
      <c r="B311" s="35"/>
      <c r="C311" s="36"/>
      <c r="D311" s="191" t="s">
        <v>174</v>
      </c>
      <c r="E311" s="36"/>
      <c r="F311" s="192" t="s">
        <v>568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6" t="s">
        <v>174</v>
      </c>
      <c r="AU311" s="16" t="s">
        <v>90</v>
      </c>
    </row>
    <row r="312" spans="1:65" s="2" customFormat="1" ht="19.5">
      <c r="A312" s="34"/>
      <c r="B312" s="35"/>
      <c r="C312" s="36"/>
      <c r="D312" s="198" t="s">
        <v>569</v>
      </c>
      <c r="E312" s="36"/>
      <c r="F312" s="218" t="s">
        <v>570</v>
      </c>
      <c r="G312" s="36"/>
      <c r="H312" s="36"/>
      <c r="I312" s="193"/>
      <c r="J312" s="36"/>
      <c r="K312" s="36"/>
      <c r="L312" s="39"/>
      <c r="M312" s="194"/>
      <c r="N312" s="195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6" t="s">
        <v>569</v>
      </c>
      <c r="AU312" s="16" t="s">
        <v>90</v>
      </c>
    </row>
    <row r="313" spans="1:65" s="13" customFormat="1">
      <c r="B313" s="196"/>
      <c r="C313" s="197"/>
      <c r="D313" s="198" t="s">
        <v>176</v>
      </c>
      <c r="E313" s="197"/>
      <c r="F313" s="200" t="s">
        <v>1899</v>
      </c>
      <c r="G313" s="197"/>
      <c r="H313" s="201">
        <v>451.44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176</v>
      </c>
      <c r="AU313" s="207" t="s">
        <v>90</v>
      </c>
      <c r="AV313" s="13" t="s">
        <v>90</v>
      </c>
      <c r="AW313" s="13" t="s">
        <v>4</v>
      </c>
      <c r="AX313" s="13" t="s">
        <v>88</v>
      </c>
      <c r="AY313" s="207" t="s">
        <v>165</v>
      </c>
    </row>
    <row r="314" spans="1:65" s="2" customFormat="1" ht="44.25" customHeight="1">
      <c r="A314" s="34"/>
      <c r="B314" s="35"/>
      <c r="C314" s="178" t="s">
        <v>587</v>
      </c>
      <c r="D314" s="178" t="s">
        <v>167</v>
      </c>
      <c r="E314" s="179" t="s">
        <v>1900</v>
      </c>
      <c r="F314" s="180" t="s">
        <v>1901</v>
      </c>
      <c r="G314" s="181" t="s">
        <v>190</v>
      </c>
      <c r="H314" s="182">
        <v>90.287999999999997</v>
      </c>
      <c r="I314" s="183"/>
      <c r="J314" s="184">
        <f>ROUND(I314*H314,2)</f>
        <v>0</v>
      </c>
      <c r="K314" s="180" t="s">
        <v>171</v>
      </c>
      <c r="L314" s="39"/>
      <c r="M314" s="185" t="s">
        <v>79</v>
      </c>
      <c r="N314" s="186" t="s">
        <v>51</v>
      </c>
      <c r="O314" s="64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89" t="s">
        <v>172</v>
      </c>
      <c r="AT314" s="189" t="s">
        <v>167</v>
      </c>
      <c r="AU314" s="189" t="s">
        <v>90</v>
      </c>
      <c r="AY314" s="16" t="s">
        <v>165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6" t="s">
        <v>88</v>
      </c>
      <c r="BK314" s="190">
        <f>ROUND(I314*H314,2)</f>
        <v>0</v>
      </c>
      <c r="BL314" s="16" t="s">
        <v>172</v>
      </c>
      <c r="BM314" s="189" t="s">
        <v>1902</v>
      </c>
    </row>
    <row r="315" spans="1:65" s="2" customFormat="1">
      <c r="A315" s="34"/>
      <c r="B315" s="35"/>
      <c r="C315" s="36"/>
      <c r="D315" s="191" t="s">
        <v>174</v>
      </c>
      <c r="E315" s="36"/>
      <c r="F315" s="192" t="s">
        <v>1903</v>
      </c>
      <c r="G315" s="36"/>
      <c r="H315" s="36"/>
      <c r="I315" s="193"/>
      <c r="J315" s="36"/>
      <c r="K315" s="36"/>
      <c r="L315" s="39"/>
      <c r="M315" s="194"/>
      <c r="N315" s="195"/>
      <c r="O315" s="64"/>
      <c r="P315" s="64"/>
      <c r="Q315" s="64"/>
      <c r="R315" s="64"/>
      <c r="S315" s="64"/>
      <c r="T315" s="65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6" t="s">
        <v>174</v>
      </c>
      <c r="AU315" s="16" t="s">
        <v>90</v>
      </c>
    </row>
    <row r="316" spans="1:65" s="12" customFormat="1" ht="22.9" customHeight="1">
      <c r="B316" s="162"/>
      <c r="C316" s="163"/>
      <c r="D316" s="164" t="s">
        <v>80</v>
      </c>
      <c r="E316" s="176" t="s">
        <v>612</v>
      </c>
      <c r="F316" s="176" t="s">
        <v>613</v>
      </c>
      <c r="G316" s="163"/>
      <c r="H316" s="163"/>
      <c r="I316" s="166"/>
      <c r="J316" s="177">
        <f>BK316</f>
        <v>0</v>
      </c>
      <c r="K316" s="163"/>
      <c r="L316" s="168"/>
      <c r="M316" s="169"/>
      <c r="N316" s="170"/>
      <c r="O316" s="170"/>
      <c r="P316" s="171">
        <f>SUM(P317:P318)</f>
        <v>0</v>
      </c>
      <c r="Q316" s="170"/>
      <c r="R316" s="171">
        <f>SUM(R317:R318)</f>
        <v>0</v>
      </c>
      <c r="S316" s="170"/>
      <c r="T316" s="172">
        <f>SUM(T317:T318)</f>
        <v>0</v>
      </c>
      <c r="AR316" s="173" t="s">
        <v>88</v>
      </c>
      <c r="AT316" s="174" t="s">
        <v>80</v>
      </c>
      <c r="AU316" s="174" t="s">
        <v>88</v>
      </c>
      <c r="AY316" s="173" t="s">
        <v>165</v>
      </c>
      <c r="BK316" s="175">
        <f>SUM(BK317:BK318)</f>
        <v>0</v>
      </c>
    </row>
    <row r="317" spans="1:65" s="2" customFormat="1" ht="55.5" customHeight="1">
      <c r="A317" s="34"/>
      <c r="B317" s="35"/>
      <c r="C317" s="178" t="s">
        <v>592</v>
      </c>
      <c r="D317" s="178" t="s">
        <v>167</v>
      </c>
      <c r="E317" s="179" t="s">
        <v>615</v>
      </c>
      <c r="F317" s="180" t="s">
        <v>616</v>
      </c>
      <c r="G317" s="181" t="s">
        <v>190</v>
      </c>
      <c r="H317" s="182">
        <v>264.17</v>
      </c>
      <c r="I317" s="183"/>
      <c r="J317" s="184">
        <f>ROUND(I317*H317,2)</f>
        <v>0</v>
      </c>
      <c r="K317" s="180" t="s">
        <v>171</v>
      </c>
      <c r="L317" s="39"/>
      <c r="M317" s="185" t="s">
        <v>79</v>
      </c>
      <c r="N317" s="186" t="s">
        <v>51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172</v>
      </c>
      <c r="AT317" s="189" t="s">
        <v>167</v>
      </c>
      <c r="AU317" s="189" t="s">
        <v>90</v>
      </c>
      <c r="AY317" s="16" t="s">
        <v>165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88</v>
      </c>
      <c r="BK317" s="190">
        <f>ROUND(I317*H317,2)</f>
        <v>0</v>
      </c>
      <c r="BL317" s="16" t="s">
        <v>172</v>
      </c>
      <c r="BM317" s="189" t="s">
        <v>1904</v>
      </c>
    </row>
    <row r="318" spans="1:65" s="2" customFormat="1">
      <c r="A318" s="34"/>
      <c r="B318" s="35"/>
      <c r="C318" s="36"/>
      <c r="D318" s="191" t="s">
        <v>174</v>
      </c>
      <c r="E318" s="36"/>
      <c r="F318" s="192" t="s">
        <v>618</v>
      </c>
      <c r="G318" s="36"/>
      <c r="H318" s="36"/>
      <c r="I318" s="193"/>
      <c r="J318" s="36"/>
      <c r="K318" s="36"/>
      <c r="L318" s="39"/>
      <c r="M318" s="194"/>
      <c r="N318" s="195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6" t="s">
        <v>174</v>
      </c>
      <c r="AU318" s="16" t="s">
        <v>90</v>
      </c>
    </row>
    <row r="319" spans="1:65" s="12" customFormat="1" ht="25.9" customHeight="1">
      <c r="B319" s="162"/>
      <c r="C319" s="163"/>
      <c r="D319" s="164" t="s">
        <v>80</v>
      </c>
      <c r="E319" s="165" t="s">
        <v>619</v>
      </c>
      <c r="F319" s="165" t="s">
        <v>620</v>
      </c>
      <c r="G319" s="163"/>
      <c r="H319" s="163"/>
      <c r="I319" s="166"/>
      <c r="J319" s="167">
        <f>BK319</f>
        <v>0</v>
      </c>
      <c r="K319" s="163"/>
      <c r="L319" s="168"/>
      <c r="M319" s="169"/>
      <c r="N319" s="170"/>
      <c r="O319" s="170"/>
      <c r="P319" s="171">
        <f>P320+P329+P344+P358+P360</f>
        <v>0</v>
      </c>
      <c r="Q319" s="170"/>
      <c r="R319" s="171">
        <f>R320+R329+R344+R358+R360</f>
        <v>2.4357061445000001</v>
      </c>
      <c r="S319" s="170"/>
      <c r="T319" s="172">
        <f>T320+T329+T344+T358+T360</f>
        <v>0</v>
      </c>
      <c r="AR319" s="173" t="s">
        <v>90</v>
      </c>
      <c r="AT319" s="174" t="s">
        <v>80</v>
      </c>
      <c r="AU319" s="174" t="s">
        <v>81</v>
      </c>
      <c r="AY319" s="173" t="s">
        <v>165</v>
      </c>
      <c r="BK319" s="175">
        <f>BK320+BK329+BK344+BK358+BK360</f>
        <v>0</v>
      </c>
    </row>
    <row r="320" spans="1:65" s="12" customFormat="1" ht="22.9" customHeight="1">
      <c r="B320" s="162"/>
      <c r="C320" s="163"/>
      <c r="D320" s="164" t="s">
        <v>80</v>
      </c>
      <c r="E320" s="176" t="s">
        <v>708</v>
      </c>
      <c r="F320" s="176" t="s">
        <v>709</v>
      </c>
      <c r="G320" s="163"/>
      <c r="H320" s="163"/>
      <c r="I320" s="166"/>
      <c r="J320" s="177">
        <f>BK320</f>
        <v>0</v>
      </c>
      <c r="K320" s="163"/>
      <c r="L320" s="168"/>
      <c r="M320" s="169"/>
      <c r="N320" s="170"/>
      <c r="O320" s="170"/>
      <c r="P320" s="171">
        <f>SUM(P321:P328)</f>
        <v>0</v>
      </c>
      <c r="Q320" s="170"/>
      <c r="R320" s="171">
        <f>SUM(R321:R328)</f>
        <v>7.4298625000000004E-3</v>
      </c>
      <c r="S320" s="170"/>
      <c r="T320" s="172">
        <f>SUM(T321:T328)</f>
        <v>0</v>
      </c>
      <c r="AR320" s="173" t="s">
        <v>90</v>
      </c>
      <c r="AT320" s="174" t="s">
        <v>80</v>
      </c>
      <c r="AU320" s="174" t="s">
        <v>88</v>
      </c>
      <c r="AY320" s="173" t="s">
        <v>165</v>
      </c>
      <c r="BK320" s="175">
        <f>SUM(BK321:BK328)</f>
        <v>0</v>
      </c>
    </row>
    <row r="321" spans="1:65" s="2" customFormat="1" ht="24.2" customHeight="1">
      <c r="A321" s="34"/>
      <c r="B321" s="35"/>
      <c r="C321" s="178" t="s">
        <v>597</v>
      </c>
      <c r="D321" s="178" t="s">
        <v>167</v>
      </c>
      <c r="E321" s="179" t="s">
        <v>1905</v>
      </c>
      <c r="F321" s="180" t="s">
        <v>1906</v>
      </c>
      <c r="G321" s="181" t="s">
        <v>232</v>
      </c>
      <c r="H321" s="182">
        <v>1</v>
      </c>
      <c r="I321" s="183"/>
      <c r="J321" s="184">
        <f>ROUND(I321*H321,2)</f>
        <v>0</v>
      </c>
      <c r="K321" s="180" t="s">
        <v>171</v>
      </c>
      <c r="L321" s="39"/>
      <c r="M321" s="185" t="s">
        <v>79</v>
      </c>
      <c r="N321" s="186" t="s">
        <v>51</v>
      </c>
      <c r="O321" s="64"/>
      <c r="P321" s="187">
        <f>O321*H321</f>
        <v>0</v>
      </c>
      <c r="Q321" s="187">
        <v>3.5206E-3</v>
      </c>
      <c r="R321" s="187">
        <f>Q321*H321</f>
        <v>3.5206E-3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267</v>
      </c>
      <c r="AT321" s="189" t="s">
        <v>167</v>
      </c>
      <c r="AU321" s="189" t="s">
        <v>90</v>
      </c>
      <c r="AY321" s="16" t="s">
        <v>165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88</v>
      </c>
      <c r="BK321" s="190">
        <f>ROUND(I321*H321,2)</f>
        <v>0</v>
      </c>
      <c r="BL321" s="16" t="s">
        <v>267</v>
      </c>
      <c r="BM321" s="189" t="s">
        <v>1907</v>
      </c>
    </row>
    <row r="322" spans="1:65" s="2" customFormat="1">
      <c r="A322" s="34"/>
      <c r="B322" s="35"/>
      <c r="C322" s="36"/>
      <c r="D322" s="191" t="s">
        <v>174</v>
      </c>
      <c r="E322" s="36"/>
      <c r="F322" s="192" t="s">
        <v>1908</v>
      </c>
      <c r="G322" s="36"/>
      <c r="H322" s="36"/>
      <c r="I322" s="193"/>
      <c r="J322" s="36"/>
      <c r="K322" s="36"/>
      <c r="L322" s="39"/>
      <c r="M322" s="194"/>
      <c r="N322" s="195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6" t="s">
        <v>174</v>
      </c>
      <c r="AU322" s="16" t="s">
        <v>90</v>
      </c>
    </row>
    <row r="323" spans="1:65" s="13" customFormat="1">
      <c r="B323" s="196"/>
      <c r="C323" s="197"/>
      <c r="D323" s="198" t="s">
        <v>176</v>
      </c>
      <c r="E323" s="199" t="s">
        <v>79</v>
      </c>
      <c r="F323" s="200" t="s">
        <v>1909</v>
      </c>
      <c r="G323" s="197"/>
      <c r="H323" s="201">
        <v>1</v>
      </c>
      <c r="I323" s="202"/>
      <c r="J323" s="197"/>
      <c r="K323" s="197"/>
      <c r="L323" s="203"/>
      <c r="M323" s="204"/>
      <c r="N323" s="205"/>
      <c r="O323" s="205"/>
      <c r="P323" s="205"/>
      <c r="Q323" s="205"/>
      <c r="R323" s="205"/>
      <c r="S323" s="205"/>
      <c r="T323" s="206"/>
      <c r="AT323" s="207" t="s">
        <v>176</v>
      </c>
      <c r="AU323" s="207" t="s">
        <v>90</v>
      </c>
      <c r="AV323" s="13" t="s">
        <v>90</v>
      </c>
      <c r="AW323" s="13" t="s">
        <v>39</v>
      </c>
      <c r="AX323" s="13" t="s">
        <v>81</v>
      </c>
      <c r="AY323" s="207" t="s">
        <v>165</v>
      </c>
    </row>
    <row r="324" spans="1:65" s="2" customFormat="1" ht="21.75" customHeight="1">
      <c r="A324" s="34"/>
      <c r="B324" s="35"/>
      <c r="C324" s="178" t="s">
        <v>602</v>
      </c>
      <c r="D324" s="178" t="s">
        <v>167</v>
      </c>
      <c r="E324" s="179" t="s">
        <v>711</v>
      </c>
      <c r="F324" s="180" t="s">
        <v>712</v>
      </c>
      <c r="G324" s="181" t="s">
        <v>340</v>
      </c>
      <c r="H324" s="182">
        <v>2.75</v>
      </c>
      <c r="I324" s="183"/>
      <c r="J324" s="184">
        <f>ROUND(I324*H324,2)</f>
        <v>0</v>
      </c>
      <c r="K324" s="180" t="s">
        <v>171</v>
      </c>
      <c r="L324" s="39"/>
      <c r="M324" s="185" t="s">
        <v>79</v>
      </c>
      <c r="N324" s="186" t="s">
        <v>51</v>
      </c>
      <c r="O324" s="64"/>
      <c r="P324" s="187">
        <f>O324*H324</f>
        <v>0</v>
      </c>
      <c r="Q324" s="187">
        <v>1.4215499999999999E-3</v>
      </c>
      <c r="R324" s="187">
        <f>Q324*H324</f>
        <v>3.9092624999999999E-3</v>
      </c>
      <c r="S324" s="187">
        <v>0</v>
      </c>
      <c r="T324" s="18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89" t="s">
        <v>267</v>
      </c>
      <c r="AT324" s="189" t="s">
        <v>167</v>
      </c>
      <c r="AU324" s="189" t="s">
        <v>90</v>
      </c>
      <c r="AY324" s="16" t="s">
        <v>165</v>
      </c>
      <c r="BE324" s="190">
        <f>IF(N324="základní",J324,0)</f>
        <v>0</v>
      </c>
      <c r="BF324" s="190">
        <f>IF(N324="snížená",J324,0)</f>
        <v>0</v>
      </c>
      <c r="BG324" s="190">
        <f>IF(N324="zákl. přenesená",J324,0)</f>
        <v>0</v>
      </c>
      <c r="BH324" s="190">
        <f>IF(N324="sníž. přenesená",J324,0)</f>
        <v>0</v>
      </c>
      <c r="BI324" s="190">
        <f>IF(N324="nulová",J324,0)</f>
        <v>0</v>
      </c>
      <c r="BJ324" s="16" t="s">
        <v>88</v>
      </c>
      <c r="BK324" s="190">
        <f>ROUND(I324*H324,2)</f>
        <v>0</v>
      </c>
      <c r="BL324" s="16" t="s">
        <v>267</v>
      </c>
      <c r="BM324" s="189" t="s">
        <v>1910</v>
      </c>
    </row>
    <row r="325" spans="1:65" s="2" customFormat="1">
      <c r="A325" s="34"/>
      <c r="B325" s="35"/>
      <c r="C325" s="36"/>
      <c r="D325" s="191" t="s">
        <v>174</v>
      </c>
      <c r="E325" s="36"/>
      <c r="F325" s="192" t="s">
        <v>714</v>
      </c>
      <c r="G325" s="36"/>
      <c r="H325" s="36"/>
      <c r="I325" s="193"/>
      <c r="J325" s="36"/>
      <c r="K325" s="36"/>
      <c r="L325" s="39"/>
      <c r="M325" s="194"/>
      <c r="N325" s="195"/>
      <c r="O325" s="64"/>
      <c r="P325" s="64"/>
      <c r="Q325" s="64"/>
      <c r="R325" s="64"/>
      <c r="S325" s="64"/>
      <c r="T325" s="65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6" t="s">
        <v>174</v>
      </c>
      <c r="AU325" s="16" t="s">
        <v>90</v>
      </c>
    </row>
    <row r="326" spans="1:65" s="13" customFormat="1">
      <c r="B326" s="196"/>
      <c r="C326" s="197"/>
      <c r="D326" s="198" t="s">
        <v>176</v>
      </c>
      <c r="E326" s="199" t="s">
        <v>79</v>
      </c>
      <c r="F326" s="200" t="s">
        <v>1911</v>
      </c>
      <c r="G326" s="197"/>
      <c r="H326" s="201">
        <v>2.75</v>
      </c>
      <c r="I326" s="202"/>
      <c r="J326" s="197"/>
      <c r="K326" s="197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176</v>
      </c>
      <c r="AU326" s="207" t="s">
        <v>90</v>
      </c>
      <c r="AV326" s="13" t="s">
        <v>90</v>
      </c>
      <c r="AW326" s="13" t="s">
        <v>39</v>
      </c>
      <c r="AX326" s="13" t="s">
        <v>81</v>
      </c>
      <c r="AY326" s="207" t="s">
        <v>165</v>
      </c>
    </row>
    <row r="327" spans="1:65" s="2" customFormat="1" ht="44.25" customHeight="1">
      <c r="A327" s="34"/>
      <c r="B327" s="35"/>
      <c r="C327" s="178" t="s">
        <v>607</v>
      </c>
      <c r="D327" s="178" t="s">
        <v>167</v>
      </c>
      <c r="E327" s="179" t="s">
        <v>760</v>
      </c>
      <c r="F327" s="180" t="s">
        <v>761</v>
      </c>
      <c r="G327" s="181" t="s">
        <v>678</v>
      </c>
      <c r="H327" s="219"/>
      <c r="I327" s="183"/>
      <c r="J327" s="184">
        <f>ROUND(I327*H327,2)</f>
        <v>0</v>
      </c>
      <c r="K327" s="180" t="s">
        <v>171</v>
      </c>
      <c r="L327" s="39"/>
      <c r="M327" s="185" t="s">
        <v>79</v>
      </c>
      <c r="N327" s="186" t="s">
        <v>51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267</v>
      </c>
      <c r="AT327" s="189" t="s">
        <v>167</v>
      </c>
      <c r="AU327" s="189" t="s">
        <v>90</v>
      </c>
      <c r="AY327" s="16" t="s">
        <v>165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6" t="s">
        <v>88</v>
      </c>
      <c r="BK327" s="190">
        <f>ROUND(I327*H327,2)</f>
        <v>0</v>
      </c>
      <c r="BL327" s="16" t="s">
        <v>267</v>
      </c>
      <c r="BM327" s="189" t="s">
        <v>1912</v>
      </c>
    </row>
    <row r="328" spans="1:65" s="2" customFormat="1">
      <c r="A328" s="34"/>
      <c r="B328" s="35"/>
      <c r="C328" s="36"/>
      <c r="D328" s="191" t="s">
        <v>174</v>
      </c>
      <c r="E328" s="36"/>
      <c r="F328" s="192" t="s">
        <v>763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174</v>
      </c>
      <c r="AU328" s="16" t="s">
        <v>90</v>
      </c>
    </row>
    <row r="329" spans="1:65" s="12" customFormat="1" ht="22.9" customHeight="1">
      <c r="B329" s="162"/>
      <c r="C329" s="163"/>
      <c r="D329" s="164" t="s">
        <v>80</v>
      </c>
      <c r="E329" s="176" t="s">
        <v>764</v>
      </c>
      <c r="F329" s="176" t="s">
        <v>765</v>
      </c>
      <c r="G329" s="163"/>
      <c r="H329" s="163"/>
      <c r="I329" s="166"/>
      <c r="J329" s="177">
        <f>BK329</f>
        <v>0</v>
      </c>
      <c r="K329" s="163"/>
      <c r="L329" s="168"/>
      <c r="M329" s="169"/>
      <c r="N329" s="170"/>
      <c r="O329" s="170"/>
      <c r="P329" s="171">
        <f>SUM(P330:P343)</f>
        <v>0</v>
      </c>
      <c r="Q329" s="170"/>
      <c r="R329" s="171">
        <f>SUM(R330:R343)</f>
        <v>1.8793882000000001E-2</v>
      </c>
      <c r="S329" s="170"/>
      <c r="T329" s="172">
        <f>SUM(T330:T343)</f>
        <v>0</v>
      </c>
      <c r="AR329" s="173" t="s">
        <v>90</v>
      </c>
      <c r="AT329" s="174" t="s">
        <v>80</v>
      </c>
      <c r="AU329" s="174" t="s">
        <v>88</v>
      </c>
      <c r="AY329" s="173" t="s">
        <v>165</v>
      </c>
      <c r="BK329" s="175">
        <f>SUM(BK330:BK343)</f>
        <v>0</v>
      </c>
    </row>
    <row r="330" spans="1:65" s="2" customFormat="1" ht="33" customHeight="1">
      <c r="A330" s="34"/>
      <c r="B330" s="35"/>
      <c r="C330" s="178" t="s">
        <v>614</v>
      </c>
      <c r="D330" s="178" t="s">
        <v>167</v>
      </c>
      <c r="E330" s="179" t="s">
        <v>1913</v>
      </c>
      <c r="F330" s="180" t="s">
        <v>1914</v>
      </c>
      <c r="G330" s="181" t="s">
        <v>340</v>
      </c>
      <c r="H330" s="182">
        <v>12</v>
      </c>
      <c r="I330" s="183"/>
      <c r="J330" s="184">
        <f>ROUND(I330*H330,2)</f>
        <v>0</v>
      </c>
      <c r="K330" s="180" t="s">
        <v>171</v>
      </c>
      <c r="L330" s="39"/>
      <c r="M330" s="185" t="s">
        <v>79</v>
      </c>
      <c r="N330" s="186" t="s">
        <v>51</v>
      </c>
      <c r="O330" s="64"/>
      <c r="P330" s="187">
        <f>O330*H330</f>
        <v>0</v>
      </c>
      <c r="Q330" s="187">
        <v>1.2616000000000001E-3</v>
      </c>
      <c r="R330" s="187">
        <f>Q330*H330</f>
        <v>1.5139200000000002E-2</v>
      </c>
      <c r="S330" s="187">
        <v>0</v>
      </c>
      <c r="T330" s="18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9" t="s">
        <v>267</v>
      </c>
      <c r="AT330" s="189" t="s">
        <v>167</v>
      </c>
      <c r="AU330" s="189" t="s">
        <v>90</v>
      </c>
      <c r="AY330" s="16" t="s">
        <v>165</v>
      </c>
      <c r="BE330" s="190">
        <f>IF(N330="základní",J330,0)</f>
        <v>0</v>
      </c>
      <c r="BF330" s="190">
        <f>IF(N330="snížená",J330,0)</f>
        <v>0</v>
      </c>
      <c r="BG330" s="190">
        <f>IF(N330="zákl. přenesená",J330,0)</f>
        <v>0</v>
      </c>
      <c r="BH330" s="190">
        <f>IF(N330="sníž. přenesená",J330,0)</f>
        <v>0</v>
      </c>
      <c r="BI330" s="190">
        <f>IF(N330="nulová",J330,0)</f>
        <v>0</v>
      </c>
      <c r="BJ330" s="16" t="s">
        <v>88</v>
      </c>
      <c r="BK330" s="190">
        <f>ROUND(I330*H330,2)</f>
        <v>0</v>
      </c>
      <c r="BL330" s="16" t="s">
        <v>267</v>
      </c>
      <c r="BM330" s="189" t="s">
        <v>1915</v>
      </c>
    </row>
    <row r="331" spans="1:65" s="2" customFormat="1">
      <c r="A331" s="34"/>
      <c r="B331" s="35"/>
      <c r="C331" s="36"/>
      <c r="D331" s="191" t="s">
        <v>174</v>
      </c>
      <c r="E331" s="36"/>
      <c r="F331" s="192" t="s">
        <v>1916</v>
      </c>
      <c r="G331" s="36"/>
      <c r="H331" s="36"/>
      <c r="I331" s="193"/>
      <c r="J331" s="36"/>
      <c r="K331" s="36"/>
      <c r="L331" s="39"/>
      <c r="M331" s="194"/>
      <c r="N331" s="195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6" t="s">
        <v>174</v>
      </c>
      <c r="AU331" s="16" t="s">
        <v>90</v>
      </c>
    </row>
    <row r="332" spans="1:65" s="13" customFormat="1">
      <c r="B332" s="196"/>
      <c r="C332" s="197"/>
      <c r="D332" s="198" t="s">
        <v>176</v>
      </c>
      <c r="E332" s="199" t="s">
        <v>79</v>
      </c>
      <c r="F332" s="200" t="s">
        <v>1917</v>
      </c>
      <c r="G332" s="197"/>
      <c r="H332" s="201">
        <v>12</v>
      </c>
      <c r="I332" s="202"/>
      <c r="J332" s="197"/>
      <c r="K332" s="197"/>
      <c r="L332" s="203"/>
      <c r="M332" s="204"/>
      <c r="N332" s="205"/>
      <c r="O332" s="205"/>
      <c r="P332" s="205"/>
      <c r="Q332" s="205"/>
      <c r="R332" s="205"/>
      <c r="S332" s="205"/>
      <c r="T332" s="206"/>
      <c r="AT332" s="207" t="s">
        <v>176</v>
      </c>
      <c r="AU332" s="207" t="s">
        <v>90</v>
      </c>
      <c r="AV332" s="13" t="s">
        <v>90</v>
      </c>
      <c r="AW332" s="13" t="s">
        <v>39</v>
      </c>
      <c r="AX332" s="13" t="s">
        <v>81</v>
      </c>
      <c r="AY332" s="207" t="s">
        <v>165</v>
      </c>
    </row>
    <row r="333" spans="1:65" s="2" customFormat="1" ht="55.5" customHeight="1">
      <c r="A333" s="34"/>
      <c r="B333" s="35"/>
      <c r="C333" s="178" t="s">
        <v>623</v>
      </c>
      <c r="D333" s="178" t="s">
        <v>167</v>
      </c>
      <c r="E333" s="179" t="s">
        <v>1918</v>
      </c>
      <c r="F333" s="180" t="s">
        <v>1919</v>
      </c>
      <c r="G333" s="181" t="s">
        <v>340</v>
      </c>
      <c r="H333" s="182">
        <v>12</v>
      </c>
      <c r="I333" s="183"/>
      <c r="J333" s="184">
        <f>ROUND(I333*H333,2)</f>
        <v>0</v>
      </c>
      <c r="K333" s="180" t="s">
        <v>171</v>
      </c>
      <c r="L333" s="39"/>
      <c r="M333" s="185" t="s">
        <v>79</v>
      </c>
      <c r="N333" s="186" t="s">
        <v>51</v>
      </c>
      <c r="O333" s="64"/>
      <c r="P333" s="187">
        <f>O333*H333</f>
        <v>0</v>
      </c>
      <c r="Q333" s="187">
        <v>4.2249999999999997E-5</v>
      </c>
      <c r="R333" s="187">
        <f>Q333*H333</f>
        <v>5.0699999999999996E-4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267</v>
      </c>
      <c r="AT333" s="189" t="s">
        <v>167</v>
      </c>
      <c r="AU333" s="189" t="s">
        <v>90</v>
      </c>
      <c r="AY333" s="16" t="s">
        <v>165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88</v>
      </c>
      <c r="BK333" s="190">
        <f>ROUND(I333*H333,2)</f>
        <v>0</v>
      </c>
      <c r="BL333" s="16" t="s">
        <v>267</v>
      </c>
      <c r="BM333" s="189" t="s">
        <v>1920</v>
      </c>
    </row>
    <row r="334" spans="1:65" s="2" customFormat="1">
      <c r="A334" s="34"/>
      <c r="B334" s="35"/>
      <c r="C334" s="36"/>
      <c r="D334" s="191" t="s">
        <v>174</v>
      </c>
      <c r="E334" s="36"/>
      <c r="F334" s="192" t="s">
        <v>1921</v>
      </c>
      <c r="G334" s="36"/>
      <c r="H334" s="36"/>
      <c r="I334" s="193"/>
      <c r="J334" s="36"/>
      <c r="K334" s="36"/>
      <c r="L334" s="39"/>
      <c r="M334" s="194"/>
      <c r="N334" s="195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6" t="s">
        <v>174</v>
      </c>
      <c r="AU334" s="16" t="s">
        <v>90</v>
      </c>
    </row>
    <row r="335" spans="1:65" s="2" customFormat="1" ht="24.2" customHeight="1">
      <c r="A335" s="34"/>
      <c r="B335" s="35"/>
      <c r="C335" s="178" t="s">
        <v>629</v>
      </c>
      <c r="D335" s="178" t="s">
        <v>167</v>
      </c>
      <c r="E335" s="179" t="s">
        <v>1922</v>
      </c>
      <c r="F335" s="180" t="s">
        <v>1923</v>
      </c>
      <c r="G335" s="181" t="s">
        <v>232</v>
      </c>
      <c r="H335" s="182">
        <v>1</v>
      </c>
      <c r="I335" s="183"/>
      <c r="J335" s="184">
        <f>ROUND(I335*H335,2)</f>
        <v>0</v>
      </c>
      <c r="K335" s="180" t="s">
        <v>171</v>
      </c>
      <c r="L335" s="39"/>
      <c r="M335" s="185" t="s">
        <v>79</v>
      </c>
      <c r="N335" s="186" t="s">
        <v>51</v>
      </c>
      <c r="O335" s="64"/>
      <c r="P335" s="187">
        <f>O335*H335</f>
        <v>0</v>
      </c>
      <c r="Q335" s="187">
        <v>7.5100000000000004E-4</v>
      </c>
      <c r="R335" s="187">
        <f>Q335*H335</f>
        <v>7.5100000000000004E-4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267</v>
      </c>
      <c r="AT335" s="189" t="s">
        <v>167</v>
      </c>
      <c r="AU335" s="189" t="s">
        <v>90</v>
      </c>
      <c r="AY335" s="16" t="s">
        <v>165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6" t="s">
        <v>88</v>
      </c>
      <c r="BK335" s="190">
        <f>ROUND(I335*H335,2)</f>
        <v>0</v>
      </c>
      <c r="BL335" s="16" t="s">
        <v>267</v>
      </c>
      <c r="BM335" s="189" t="s">
        <v>1924</v>
      </c>
    </row>
    <row r="336" spans="1:65" s="2" customFormat="1">
      <c r="A336" s="34"/>
      <c r="B336" s="35"/>
      <c r="C336" s="36"/>
      <c r="D336" s="191" t="s">
        <v>174</v>
      </c>
      <c r="E336" s="36"/>
      <c r="F336" s="192" t="s">
        <v>1925</v>
      </c>
      <c r="G336" s="36"/>
      <c r="H336" s="36"/>
      <c r="I336" s="193"/>
      <c r="J336" s="36"/>
      <c r="K336" s="36"/>
      <c r="L336" s="39"/>
      <c r="M336" s="194"/>
      <c r="N336" s="195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6" t="s">
        <v>174</v>
      </c>
      <c r="AU336" s="16" t="s">
        <v>90</v>
      </c>
    </row>
    <row r="337" spans="1:65" s="13" customFormat="1">
      <c r="B337" s="196"/>
      <c r="C337" s="197"/>
      <c r="D337" s="198" t="s">
        <v>176</v>
      </c>
      <c r="E337" s="199" t="s">
        <v>79</v>
      </c>
      <c r="F337" s="200" t="s">
        <v>743</v>
      </c>
      <c r="G337" s="197"/>
      <c r="H337" s="201">
        <v>1</v>
      </c>
      <c r="I337" s="202"/>
      <c r="J337" s="197"/>
      <c r="K337" s="197"/>
      <c r="L337" s="203"/>
      <c r="M337" s="204"/>
      <c r="N337" s="205"/>
      <c r="O337" s="205"/>
      <c r="P337" s="205"/>
      <c r="Q337" s="205"/>
      <c r="R337" s="205"/>
      <c r="S337" s="205"/>
      <c r="T337" s="206"/>
      <c r="AT337" s="207" t="s">
        <v>176</v>
      </c>
      <c r="AU337" s="207" t="s">
        <v>90</v>
      </c>
      <c r="AV337" s="13" t="s">
        <v>90</v>
      </c>
      <c r="AW337" s="13" t="s">
        <v>39</v>
      </c>
      <c r="AX337" s="13" t="s">
        <v>81</v>
      </c>
      <c r="AY337" s="207" t="s">
        <v>165</v>
      </c>
    </row>
    <row r="338" spans="1:65" s="2" customFormat="1" ht="37.9" customHeight="1">
      <c r="A338" s="34"/>
      <c r="B338" s="35"/>
      <c r="C338" s="178" t="s">
        <v>634</v>
      </c>
      <c r="D338" s="178" t="s">
        <v>167</v>
      </c>
      <c r="E338" s="179" t="s">
        <v>806</v>
      </c>
      <c r="F338" s="180" t="s">
        <v>807</v>
      </c>
      <c r="G338" s="181" t="s">
        <v>340</v>
      </c>
      <c r="H338" s="182">
        <v>12</v>
      </c>
      <c r="I338" s="183"/>
      <c r="J338" s="184">
        <f>ROUND(I338*H338,2)</f>
        <v>0</v>
      </c>
      <c r="K338" s="180" t="s">
        <v>171</v>
      </c>
      <c r="L338" s="39"/>
      <c r="M338" s="185" t="s">
        <v>79</v>
      </c>
      <c r="N338" s="186" t="s">
        <v>51</v>
      </c>
      <c r="O338" s="64"/>
      <c r="P338" s="187">
        <f>O338*H338</f>
        <v>0</v>
      </c>
      <c r="Q338" s="187">
        <v>1.8972349999999999E-4</v>
      </c>
      <c r="R338" s="187">
        <f>Q338*H338</f>
        <v>2.2766819999999999E-3</v>
      </c>
      <c r="S338" s="187">
        <v>0</v>
      </c>
      <c r="T338" s="18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89" t="s">
        <v>267</v>
      </c>
      <c r="AT338" s="189" t="s">
        <v>167</v>
      </c>
      <c r="AU338" s="189" t="s">
        <v>90</v>
      </c>
      <c r="AY338" s="16" t="s">
        <v>165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6" t="s">
        <v>88</v>
      </c>
      <c r="BK338" s="190">
        <f>ROUND(I338*H338,2)</f>
        <v>0</v>
      </c>
      <c r="BL338" s="16" t="s">
        <v>267</v>
      </c>
      <c r="BM338" s="189" t="s">
        <v>1926</v>
      </c>
    </row>
    <row r="339" spans="1:65" s="2" customFormat="1">
      <c r="A339" s="34"/>
      <c r="B339" s="35"/>
      <c r="C339" s="36"/>
      <c r="D339" s="191" t="s">
        <v>174</v>
      </c>
      <c r="E339" s="36"/>
      <c r="F339" s="192" t="s">
        <v>809</v>
      </c>
      <c r="G339" s="36"/>
      <c r="H339" s="36"/>
      <c r="I339" s="193"/>
      <c r="J339" s="36"/>
      <c r="K339" s="36"/>
      <c r="L339" s="39"/>
      <c r="M339" s="194"/>
      <c r="N339" s="195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6" t="s">
        <v>174</v>
      </c>
      <c r="AU339" s="16" t="s">
        <v>90</v>
      </c>
    </row>
    <row r="340" spans="1:65" s="2" customFormat="1" ht="33" customHeight="1">
      <c r="A340" s="34"/>
      <c r="B340" s="35"/>
      <c r="C340" s="178" t="s">
        <v>640</v>
      </c>
      <c r="D340" s="178" t="s">
        <v>167</v>
      </c>
      <c r="E340" s="179" t="s">
        <v>812</v>
      </c>
      <c r="F340" s="180" t="s">
        <v>813</v>
      </c>
      <c r="G340" s="181" t="s">
        <v>340</v>
      </c>
      <c r="H340" s="182">
        <v>12</v>
      </c>
      <c r="I340" s="183"/>
      <c r="J340" s="184">
        <f>ROUND(I340*H340,2)</f>
        <v>0</v>
      </c>
      <c r="K340" s="180" t="s">
        <v>171</v>
      </c>
      <c r="L340" s="39"/>
      <c r="M340" s="185" t="s">
        <v>79</v>
      </c>
      <c r="N340" s="186" t="s">
        <v>51</v>
      </c>
      <c r="O340" s="64"/>
      <c r="P340" s="187">
        <f>O340*H340</f>
        <v>0</v>
      </c>
      <c r="Q340" s="187">
        <v>1.0000000000000001E-5</v>
      </c>
      <c r="R340" s="187">
        <f>Q340*H340</f>
        <v>1.2000000000000002E-4</v>
      </c>
      <c r="S340" s="187">
        <v>0</v>
      </c>
      <c r="T340" s="18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89" t="s">
        <v>267</v>
      </c>
      <c r="AT340" s="189" t="s">
        <v>167</v>
      </c>
      <c r="AU340" s="189" t="s">
        <v>90</v>
      </c>
      <c r="AY340" s="16" t="s">
        <v>165</v>
      </c>
      <c r="BE340" s="190">
        <f>IF(N340="základní",J340,0)</f>
        <v>0</v>
      </c>
      <c r="BF340" s="190">
        <f>IF(N340="snížená",J340,0)</f>
        <v>0</v>
      </c>
      <c r="BG340" s="190">
        <f>IF(N340="zákl. přenesená",J340,0)</f>
        <v>0</v>
      </c>
      <c r="BH340" s="190">
        <f>IF(N340="sníž. přenesená",J340,0)</f>
        <v>0</v>
      </c>
      <c r="BI340" s="190">
        <f>IF(N340="nulová",J340,0)</f>
        <v>0</v>
      </c>
      <c r="BJ340" s="16" t="s">
        <v>88</v>
      </c>
      <c r="BK340" s="190">
        <f>ROUND(I340*H340,2)</f>
        <v>0</v>
      </c>
      <c r="BL340" s="16" t="s">
        <v>267</v>
      </c>
      <c r="BM340" s="189" t="s">
        <v>1927</v>
      </c>
    </row>
    <row r="341" spans="1:65" s="2" customFormat="1">
      <c r="A341" s="34"/>
      <c r="B341" s="35"/>
      <c r="C341" s="36"/>
      <c r="D341" s="191" t="s">
        <v>174</v>
      </c>
      <c r="E341" s="36"/>
      <c r="F341" s="192" t="s">
        <v>815</v>
      </c>
      <c r="G341" s="36"/>
      <c r="H341" s="36"/>
      <c r="I341" s="193"/>
      <c r="J341" s="36"/>
      <c r="K341" s="36"/>
      <c r="L341" s="39"/>
      <c r="M341" s="194"/>
      <c r="N341" s="195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6" t="s">
        <v>174</v>
      </c>
      <c r="AU341" s="16" t="s">
        <v>90</v>
      </c>
    </row>
    <row r="342" spans="1:65" s="2" customFormat="1" ht="44.25" customHeight="1">
      <c r="A342" s="34"/>
      <c r="B342" s="35"/>
      <c r="C342" s="178" t="s">
        <v>643</v>
      </c>
      <c r="D342" s="178" t="s">
        <v>167</v>
      </c>
      <c r="E342" s="179" t="s">
        <v>822</v>
      </c>
      <c r="F342" s="180" t="s">
        <v>823</v>
      </c>
      <c r="G342" s="181" t="s">
        <v>678</v>
      </c>
      <c r="H342" s="219"/>
      <c r="I342" s="183"/>
      <c r="J342" s="184">
        <f>ROUND(I342*H342,2)</f>
        <v>0</v>
      </c>
      <c r="K342" s="180" t="s">
        <v>171</v>
      </c>
      <c r="L342" s="39"/>
      <c r="M342" s="185" t="s">
        <v>79</v>
      </c>
      <c r="N342" s="186" t="s">
        <v>51</v>
      </c>
      <c r="O342" s="64"/>
      <c r="P342" s="187">
        <f>O342*H342</f>
        <v>0</v>
      </c>
      <c r="Q342" s="187">
        <v>0</v>
      </c>
      <c r="R342" s="187">
        <f>Q342*H342</f>
        <v>0</v>
      </c>
      <c r="S342" s="187">
        <v>0</v>
      </c>
      <c r="T342" s="18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89" t="s">
        <v>267</v>
      </c>
      <c r="AT342" s="189" t="s">
        <v>167</v>
      </c>
      <c r="AU342" s="189" t="s">
        <v>90</v>
      </c>
      <c r="AY342" s="16" t="s">
        <v>165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6" t="s">
        <v>88</v>
      </c>
      <c r="BK342" s="190">
        <f>ROUND(I342*H342,2)</f>
        <v>0</v>
      </c>
      <c r="BL342" s="16" t="s">
        <v>267</v>
      </c>
      <c r="BM342" s="189" t="s">
        <v>1928</v>
      </c>
    </row>
    <row r="343" spans="1:65" s="2" customFormat="1">
      <c r="A343" s="34"/>
      <c r="B343" s="35"/>
      <c r="C343" s="36"/>
      <c r="D343" s="191" t="s">
        <v>174</v>
      </c>
      <c r="E343" s="36"/>
      <c r="F343" s="192" t="s">
        <v>825</v>
      </c>
      <c r="G343" s="36"/>
      <c r="H343" s="36"/>
      <c r="I343" s="193"/>
      <c r="J343" s="36"/>
      <c r="K343" s="36"/>
      <c r="L343" s="39"/>
      <c r="M343" s="194"/>
      <c r="N343" s="195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6" t="s">
        <v>174</v>
      </c>
      <c r="AU343" s="16" t="s">
        <v>90</v>
      </c>
    </row>
    <row r="344" spans="1:65" s="12" customFormat="1" ht="22.9" customHeight="1">
      <c r="B344" s="162"/>
      <c r="C344" s="163"/>
      <c r="D344" s="164" t="s">
        <v>80</v>
      </c>
      <c r="E344" s="176" t="s">
        <v>899</v>
      </c>
      <c r="F344" s="176" t="s">
        <v>900</v>
      </c>
      <c r="G344" s="163"/>
      <c r="H344" s="163"/>
      <c r="I344" s="166"/>
      <c r="J344" s="177">
        <f>BK344</f>
        <v>0</v>
      </c>
      <c r="K344" s="163"/>
      <c r="L344" s="168"/>
      <c r="M344" s="169"/>
      <c r="N344" s="170"/>
      <c r="O344" s="170"/>
      <c r="P344" s="171">
        <f>SUM(P345:P357)</f>
        <v>0</v>
      </c>
      <c r="Q344" s="170"/>
      <c r="R344" s="171">
        <f>SUM(R345:R357)</f>
        <v>6.6200000000000009E-2</v>
      </c>
      <c r="S344" s="170"/>
      <c r="T344" s="172">
        <f>SUM(T345:T357)</f>
        <v>0</v>
      </c>
      <c r="AR344" s="173" t="s">
        <v>90</v>
      </c>
      <c r="AT344" s="174" t="s">
        <v>80</v>
      </c>
      <c r="AU344" s="174" t="s">
        <v>88</v>
      </c>
      <c r="AY344" s="173" t="s">
        <v>165</v>
      </c>
      <c r="BK344" s="175">
        <f>SUM(BK345:BK357)</f>
        <v>0</v>
      </c>
    </row>
    <row r="345" spans="1:65" s="2" customFormat="1" ht="49.15" customHeight="1">
      <c r="A345" s="34"/>
      <c r="B345" s="35"/>
      <c r="C345" s="178" t="s">
        <v>649</v>
      </c>
      <c r="D345" s="178" t="s">
        <v>167</v>
      </c>
      <c r="E345" s="179" t="s">
        <v>1929</v>
      </c>
      <c r="F345" s="180" t="s">
        <v>1930</v>
      </c>
      <c r="G345" s="181" t="s">
        <v>340</v>
      </c>
      <c r="H345" s="182">
        <v>60</v>
      </c>
      <c r="I345" s="183"/>
      <c r="J345" s="184">
        <f>ROUND(I345*H345,2)</f>
        <v>0</v>
      </c>
      <c r="K345" s="180" t="s">
        <v>171</v>
      </c>
      <c r="L345" s="39"/>
      <c r="M345" s="185" t="s">
        <v>79</v>
      </c>
      <c r="N345" s="186" t="s">
        <v>51</v>
      </c>
      <c r="O345" s="64"/>
      <c r="P345" s="187">
        <f>O345*H345</f>
        <v>0</v>
      </c>
      <c r="Q345" s="187">
        <v>0</v>
      </c>
      <c r="R345" s="187">
        <f>Q345*H345</f>
        <v>0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267</v>
      </c>
      <c r="AT345" s="189" t="s">
        <v>167</v>
      </c>
      <c r="AU345" s="189" t="s">
        <v>90</v>
      </c>
      <c r="AY345" s="16" t="s">
        <v>165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88</v>
      </c>
      <c r="BK345" s="190">
        <f>ROUND(I345*H345,2)</f>
        <v>0</v>
      </c>
      <c r="BL345" s="16" t="s">
        <v>267</v>
      </c>
      <c r="BM345" s="189" t="s">
        <v>1931</v>
      </c>
    </row>
    <row r="346" spans="1:65" s="2" customFormat="1">
      <c r="A346" s="34"/>
      <c r="B346" s="35"/>
      <c r="C346" s="36"/>
      <c r="D346" s="191" t="s">
        <v>174</v>
      </c>
      <c r="E346" s="36"/>
      <c r="F346" s="192" t="s">
        <v>1932</v>
      </c>
      <c r="G346" s="36"/>
      <c r="H346" s="36"/>
      <c r="I346" s="193"/>
      <c r="J346" s="36"/>
      <c r="K346" s="36"/>
      <c r="L346" s="39"/>
      <c r="M346" s="194"/>
      <c r="N346" s="195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6" t="s">
        <v>174</v>
      </c>
      <c r="AU346" s="16" t="s">
        <v>90</v>
      </c>
    </row>
    <row r="347" spans="1:65" s="13" customFormat="1">
      <c r="B347" s="196"/>
      <c r="C347" s="197"/>
      <c r="D347" s="198" t="s">
        <v>176</v>
      </c>
      <c r="E347" s="199" t="s">
        <v>79</v>
      </c>
      <c r="F347" s="200" t="s">
        <v>1933</v>
      </c>
      <c r="G347" s="197"/>
      <c r="H347" s="201">
        <v>60</v>
      </c>
      <c r="I347" s="202"/>
      <c r="J347" s="197"/>
      <c r="K347" s="197"/>
      <c r="L347" s="203"/>
      <c r="M347" s="204"/>
      <c r="N347" s="205"/>
      <c r="O347" s="205"/>
      <c r="P347" s="205"/>
      <c r="Q347" s="205"/>
      <c r="R347" s="205"/>
      <c r="S347" s="205"/>
      <c r="T347" s="206"/>
      <c r="AT347" s="207" t="s">
        <v>176</v>
      </c>
      <c r="AU347" s="207" t="s">
        <v>90</v>
      </c>
      <c r="AV347" s="13" t="s">
        <v>90</v>
      </c>
      <c r="AW347" s="13" t="s">
        <v>39</v>
      </c>
      <c r="AX347" s="13" t="s">
        <v>81</v>
      </c>
      <c r="AY347" s="207" t="s">
        <v>165</v>
      </c>
    </row>
    <row r="348" spans="1:65" s="2" customFormat="1" ht="16.5" customHeight="1">
      <c r="A348" s="34"/>
      <c r="B348" s="35"/>
      <c r="C348" s="208" t="s">
        <v>654</v>
      </c>
      <c r="D348" s="208" t="s">
        <v>319</v>
      </c>
      <c r="E348" s="209" t="s">
        <v>1934</v>
      </c>
      <c r="F348" s="210" t="s">
        <v>1935</v>
      </c>
      <c r="G348" s="211" t="s">
        <v>1333</v>
      </c>
      <c r="H348" s="212">
        <v>58.2</v>
      </c>
      <c r="I348" s="213"/>
      <c r="J348" s="214">
        <f>ROUND(I348*H348,2)</f>
        <v>0</v>
      </c>
      <c r="K348" s="210" t="s">
        <v>171</v>
      </c>
      <c r="L348" s="215"/>
      <c r="M348" s="216" t="s">
        <v>79</v>
      </c>
      <c r="N348" s="217" t="s">
        <v>51</v>
      </c>
      <c r="O348" s="64"/>
      <c r="P348" s="187">
        <f>O348*H348</f>
        <v>0</v>
      </c>
      <c r="Q348" s="187">
        <v>1E-3</v>
      </c>
      <c r="R348" s="187">
        <f>Q348*H348</f>
        <v>5.8200000000000002E-2</v>
      </c>
      <c r="S348" s="187">
        <v>0</v>
      </c>
      <c r="T348" s="18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89" t="s">
        <v>372</v>
      </c>
      <c r="AT348" s="189" t="s">
        <v>319</v>
      </c>
      <c r="AU348" s="189" t="s">
        <v>90</v>
      </c>
      <c r="AY348" s="16" t="s">
        <v>165</v>
      </c>
      <c r="BE348" s="190">
        <f>IF(N348="základní",J348,0)</f>
        <v>0</v>
      </c>
      <c r="BF348" s="190">
        <f>IF(N348="snížená",J348,0)</f>
        <v>0</v>
      </c>
      <c r="BG348" s="190">
        <f>IF(N348="zákl. přenesená",J348,0)</f>
        <v>0</v>
      </c>
      <c r="BH348" s="190">
        <f>IF(N348="sníž. přenesená",J348,0)</f>
        <v>0</v>
      </c>
      <c r="BI348" s="190">
        <f>IF(N348="nulová",J348,0)</f>
        <v>0</v>
      </c>
      <c r="BJ348" s="16" t="s">
        <v>88</v>
      </c>
      <c r="BK348" s="190">
        <f>ROUND(I348*H348,2)</f>
        <v>0</v>
      </c>
      <c r="BL348" s="16" t="s">
        <v>267</v>
      </c>
      <c r="BM348" s="189" t="s">
        <v>1936</v>
      </c>
    </row>
    <row r="349" spans="1:65" s="13" customFormat="1">
      <c r="B349" s="196"/>
      <c r="C349" s="197"/>
      <c r="D349" s="198" t="s">
        <v>176</v>
      </c>
      <c r="E349" s="199" t="s">
        <v>79</v>
      </c>
      <c r="F349" s="200" t="s">
        <v>1937</v>
      </c>
      <c r="G349" s="197"/>
      <c r="H349" s="201">
        <v>58.2</v>
      </c>
      <c r="I349" s="202"/>
      <c r="J349" s="197"/>
      <c r="K349" s="197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176</v>
      </c>
      <c r="AU349" s="207" t="s">
        <v>90</v>
      </c>
      <c r="AV349" s="13" t="s">
        <v>90</v>
      </c>
      <c r="AW349" s="13" t="s">
        <v>39</v>
      </c>
      <c r="AX349" s="13" t="s">
        <v>81</v>
      </c>
      <c r="AY349" s="207" t="s">
        <v>165</v>
      </c>
    </row>
    <row r="350" spans="1:65" s="2" customFormat="1" ht="24.2" customHeight="1">
      <c r="A350" s="34"/>
      <c r="B350" s="35"/>
      <c r="C350" s="178" t="s">
        <v>658</v>
      </c>
      <c r="D350" s="178" t="s">
        <v>167</v>
      </c>
      <c r="E350" s="179" t="s">
        <v>1938</v>
      </c>
      <c r="F350" s="180" t="s">
        <v>1939</v>
      </c>
      <c r="G350" s="181" t="s">
        <v>232</v>
      </c>
      <c r="H350" s="182">
        <v>50</v>
      </c>
      <c r="I350" s="183"/>
      <c r="J350" s="184">
        <f>ROUND(I350*H350,2)</f>
        <v>0</v>
      </c>
      <c r="K350" s="180" t="s">
        <v>171</v>
      </c>
      <c r="L350" s="39"/>
      <c r="M350" s="185" t="s">
        <v>79</v>
      </c>
      <c r="N350" s="186" t="s">
        <v>51</v>
      </c>
      <c r="O350" s="64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267</v>
      </c>
      <c r="AT350" s="189" t="s">
        <v>167</v>
      </c>
      <c r="AU350" s="189" t="s">
        <v>90</v>
      </c>
      <c r="AY350" s="16" t="s">
        <v>165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6" t="s">
        <v>88</v>
      </c>
      <c r="BK350" s="190">
        <f>ROUND(I350*H350,2)</f>
        <v>0</v>
      </c>
      <c r="BL350" s="16" t="s">
        <v>267</v>
      </c>
      <c r="BM350" s="189" t="s">
        <v>1940</v>
      </c>
    </row>
    <row r="351" spans="1:65" s="2" customFormat="1">
      <c r="A351" s="34"/>
      <c r="B351" s="35"/>
      <c r="C351" s="36"/>
      <c r="D351" s="191" t="s">
        <v>174</v>
      </c>
      <c r="E351" s="36"/>
      <c r="F351" s="192" t="s">
        <v>1941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174</v>
      </c>
      <c r="AU351" s="16" t="s">
        <v>90</v>
      </c>
    </row>
    <row r="352" spans="1:65" s="2" customFormat="1" ht="16.5" customHeight="1">
      <c r="A352" s="34"/>
      <c r="B352" s="35"/>
      <c r="C352" s="208" t="s">
        <v>664</v>
      </c>
      <c r="D352" s="208" t="s">
        <v>319</v>
      </c>
      <c r="E352" s="209" t="s">
        <v>1942</v>
      </c>
      <c r="F352" s="210" t="s">
        <v>1943</v>
      </c>
      <c r="G352" s="211" t="s">
        <v>232</v>
      </c>
      <c r="H352" s="212">
        <v>50</v>
      </c>
      <c r="I352" s="213"/>
      <c r="J352" s="214">
        <f>ROUND(I352*H352,2)</f>
        <v>0</v>
      </c>
      <c r="K352" s="210" t="s">
        <v>171</v>
      </c>
      <c r="L352" s="215"/>
      <c r="M352" s="216" t="s">
        <v>79</v>
      </c>
      <c r="N352" s="217" t="s">
        <v>51</v>
      </c>
      <c r="O352" s="64"/>
      <c r="P352" s="187">
        <f>O352*H352</f>
        <v>0</v>
      </c>
      <c r="Q352" s="187">
        <v>1.6000000000000001E-4</v>
      </c>
      <c r="R352" s="187">
        <f>Q352*H352</f>
        <v>8.0000000000000002E-3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372</v>
      </c>
      <c r="AT352" s="189" t="s">
        <v>319</v>
      </c>
      <c r="AU352" s="189" t="s">
        <v>90</v>
      </c>
      <c r="AY352" s="16" t="s">
        <v>165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6" t="s">
        <v>88</v>
      </c>
      <c r="BK352" s="190">
        <f>ROUND(I352*H352,2)</f>
        <v>0</v>
      </c>
      <c r="BL352" s="16" t="s">
        <v>267</v>
      </c>
      <c r="BM352" s="189" t="s">
        <v>1944</v>
      </c>
    </row>
    <row r="353" spans="1:65" s="13" customFormat="1">
      <c r="B353" s="196"/>
      <c r="C353" s="197"/>
      <c r="D353" s="198" t="s">
        <v>176</v>
      </c>
      <c r="E353" s="199" t="s">
        <v>79</v>
      </c>
      <c r="F353" s="200" t="s">
        <v>1945</v>
      </c>
      <c r="G353" s="197"/>
      <c r="H353" s="201">
        <v>50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176</v>
      </c>
      <c r="AU353" s="207" t="s">
        <v>90</v>
      </c>
      <c r="AV353" s="13" t="s">
        <v>90</v>
      </c>
      <c r="AW353" s="13" t="s">
        <v>39</v>
      </c>
      <c r="AX353" s="13" t="s">
        <v>81</v>
      </c>
      <c r="AY353" s="207" t="s">
        <v>165</v>
      </c>
    </row>
    <row r="354" spans="1:65" s="2" customFormat="1" ht="24.2" customHeight="1">
      <c r="A354" s="34"/>
      <c r="B354" s="35"/>
      <c r="C354" s="178" t="s">
        <v>667</v>
      </c>
      <c r="D354" s="178" t="s">
        <v>167</v>
      </c>
      <c r="E354" s="179" t="s">
        <v>1946</v>
      </c>
      <c r="F354" s="180" t="s">
        <v>1947</v>
      </c>
      <c r="G354" s="181" t="s">
        <v>232</v>
      </c>
      <c r="H354" s="182">
        <v>1</v>
      </c>
      <c r="I354" s="183"/>
      <c r="J354" s="184">
        <f>ROUND(I354*H354,2)</f>
        <v>0</v>
      </c>
      <c r="K354" s="180" t="s">
        <v>171</v>
      </c>
      <c r="L354" s="39"/>
      <c r="M354" s="185" t="s">
        <v>79</v>
      </c>
      <c r="N354" s="186" t="s">
        <v>51</v>
      </c>
      <c r="O354" s="64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267</v>
      </c>
      <c r="AT354" s="189" t="s">
        <v>167</v>
      </c>
      <c r="AU354" s="189" t="s">
        <v>90</v>
      </c>
      <c r="AY354" s="16" t="s">
        <v>165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6" t="s">
        <v>88</v>
      </c>
      <c r="BK354" s="190">
        <f>ROUND(I354*H354,2)</f>
        <v>0</v>
      </c>
      <c r="BL354" s="16" t="s">
        <v>267</v>
      </c>
      <c r="BM354" s="189" t="s">
        <v>1948</v>
      </c>
    </row>
    <row r="355" spans="1:65" s="2" customFormat="1">
      <c r="A355" s="34"/>
      <c r="B355" s="35"/>
      <c r="C355" s="36"/>
      <c r="D355" s="191" t="s">
        <v>174</v>
      </c>
      <c r="E355" s="36"/>
      <c r="F355" s="192" t="s">
        <v>1949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6" t="s">
        <v>174</v>
      </c>
      <c r="AU355" s="16" t="s">
        <v>90</v>
      </c>
    </row>
    <row r="356" spans="1:65" s="2" customFormat="1" ht="37.9" customHeight="1">
      <c r="A356" s="34"/>
      <c r="B356" s="35"/>
      <c r="C356" s="178" t="s">
        <v>669</v>
      </c>
      <c r="D356" s="178" t="s">
        <v>167</v>
      </c>
      <c r="E356" s="179" t="s">
        <v>1177</v>
      </c>
      <c r="F356" s="180" t="s">
        <v>1178</v>
      </c>
      <c r="G356" s="181" t="s">
        <v>678</v>
      </c>
      <c r="H356" s="219"/>
      <c r="I356" s="183"/>
      <c r="J356" s="184">
        <f>ROUND(I356*H356,2)</f>
        <v>0</v>
      </c>
      <c r="K356" s="180" t="s">
        <v>171</v>
      </c>
      <c r="L356" s="39"/>
      <c r="M356" s="185" t="s">
        <v>79</v>
      </c>
      <c r="N356" s="186" t="s">
        <v>51</v>
      </c>
      <c r="O356" s="64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267</v>
      </c>
      <c r="AT356" s="189" t="s">
        <v>167</v>
      </c>
      <c r="AU356" s="189" t="s">
        <v>90</v>
      </c>
      <c r="AY356" s="16" t="s">
        <v>165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6" t="s">
        <v>88</v>
      </c>
      <c r="BK356" s="190">
        <f>ROUND(I356*H356,2)</f>
        <v>0</v>
      </c>
      <c r="BL356" s="16" t="s">
        <v>267</v>
      </c>
      <c r="BM356" s="189" t="s">
        <v>1950</v>
      </c>
    </row>
    <row r="357" spans="1:65" s="2" customFormat="1">
      <c r="A357" s="34"/>
      <c r="B357" s="35"/>
      <c r="C357" s="36"/>
      <c r="D357" s="191" t="s">
        <v>174</v>
      </c>
      <c r="E357" s="36"/>
      <c r="F357" s="192" t="s">
        <v>1180</v>
      </c>
      <c r="G357" s="36"/>
      <c r="H357" s="36"/>
      <c r="I357" s="193"/>
      <c r="J357" s="36"/>
      <c r="K357" s="36"/>
      <c r="L357" s="39"/>
      <c r="M357" s="194"/>
      <c r="N357" s="195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6" t="s">
        <v>174</v>
      </c>
      <c r="AU357" s="16" t="s">
        <v>90</v>
      </c>
    </row>
    <row r="358" spans="1:65" s="12" customFormat="1" ht="22.9" customHeight="1">
      <c r="B358" s="162"/>
      <c r="C358" s="163"/>
      <c r="D358" s="164" t="s">
        <v>80</v>
      </c>
      <c r="E358" s="176" t="s">
        <v>1181</v>
      </c>
      <c r="F358" s="176" t="s">
        <v>1182</v>
      </c>
      <c r="G358" s="163"/>
      <c r="H358" s="163"/>
      <c r="I358" s="166"/>
      <c r="J358" s="177">
        <f>BK358</f>
        <v>0</v>
      </c>
      <c r="K358" s="163"/>
      <c r="L358" s="168"/>
      <c r="M358" s="169"/>
      <c r="N358" s="170"/>
      <c r="O358" s="170"/>
      <c r="P358" s="171">
        <f>P359</f>
        <v>0</v>
      </c>
      <c r="Q358" s="170"/>
      <c r="R358" s="171">
        <f>R359</f>
        <v>0</v>
      </c>
      <c r="S358" s="170"/>
      <c r="T358" s="172">
        <f>T359</f>
        <v>0</v>
      </c>
      <c r="AR358" s="173" t="s">
        <v>90</v>
      </c>
      <c r="AT358" s="174" t="s">
        <v>80</v>
      </c>
      <c r="AU358" s="174" t="s">
        <v>88</v>
      </c>
      <c r="AY358" s="173" t="s">
        <v>165</v>
      </c>
      <c r="BK358" s="175">
        <f>BK359</f>
        <v>0</v>
      </c>
    </row>
    <row r="359" spans="1:65" s="2" customFormat="1" ht="24.2" customHeight="1">
      <c r="A359" s="34"/>
      <c r="B359" s="35"/>
      <c r="C359" s="178" t="s">
        <v>675</v>
      </c>
      <c r="D359" s="178" t="s">
        <v>167</v>
      </c>
      <c r="E359" s="179" t="s">
        <v>1951</v>
      </c>
      <c r="F359" s="180" t="s">
        <v>1952</v>
      </c>
      <c r="G359" s="181" t="s">
        <v>237</v>
      </c>
      <c r="H359" s="182">
        <v>1</v>
      </c>
      <c r="I359" s="183"/>
      <c r="J359" s="184">
        <f>ROUND(I359*H359,2)</f>
        <v>0</v>
      </c>
      <c r="K359" s="180" t="s">
        <v>79</v>
      </c>
      <c r="L359" s="39"/>
      <c r="M359" s="185" t="s">
        <v>79</v>
      </c>
      <c r="N359" s="186" t="s">
        <v>51</v>
      </c>
      <c r="O359" s="64"/>
      <c r="P359" s="187">
        <f>O359*H359</f>
        <v>0</v>
      </c>
      <c r="Q359" s="187">
        <v>0</v>
      </c>
      <c r="R359" s="187">
        <f>Q359*H359</f>
        <v>0</v>
      </c>
      <c r="S359" s="187">
        <v>0</v>
      </c>
      <c r="T359" s="188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9" t="s">
        <v>267</v>
      </c>
      <c r="AT359" s="189" t="s">
        <v>167</v>
      </c>
      <c r="AU359" s="189" t="s">
        <v>90</v>
      </c>
      <c r="AY359" s="16" t="s">
        <v>165</v>
      </c>
      <c r="BE359" s="190">
        <f>IF(N359="základní",J359,0)</f>
        <v>0</v>
      </c>
      <c r="BF359" s="190">
        <f>IF(N359="snížená",J359,0)</f>
        <v>0</v>
      </c>
      <c r="BG359" s="190">
        <f>IF(N359="zákl. přenesená",J359,0)</f>
        <v>0</v>
      </c>
      <c r="BH359" s="190">
        <f>IF(N359="sníž. přenesená",J359,0)</f>
        <v>0</v>
      </c>
      <c r="BI359" s="190">
        <f>IF(N359="nulová",J359,0)</f>
        <v>0</v>
      </c>
      <c r="BJ359" s="16" t="s">
        <v>88</v>
      </c>
      <c r="BK359" s="190">
        <f>ROUND(I359*H359,2)</f>
        <v>0</v>
      </c>
      <c r="BL359" s="16" t="s">
        <v>267</v>
      </c>
      <c r="BM359" s="189" t="s">
        <v>1953</v>
      </c>
    </row>
    <row r="360" spans="1:65" s="12" customFormat="1" ht="22.9" customHeight="1">
      <c r="B360" s="162"/>
      <c r="C360" s="163"/>
      <c r="D360" s="164" t="s">
        <v>80</v>
      </c>
      <c r="E360" s="176" t="s">
        <v>1954</v>
      </c>
      <c r="F360" s="176" t="s">
        <v>1955</v>
      </c>
      <c r="G360" s="163"/>
      <c r="H360" s="163"/>
      <c r="I360" s="166"/>
      <c r="J360" s="177">
        <f>BK360</f>
        <v>0</v>
      </c>
      <c r="K360" s="163"/>
      <c r="L360" s="168"/>
      <c r="M360" s="169"/>
      <c r="N360" s="170"/>
      <c r="O360" s="170"/>
      <c r="P360" s="171">
        <f>SUM(P361:P369)</f>
        <v>0</v>
      </c>
      <c r="Q360" s="170"/>
      <c r="R360" s="171">
        <f>SUM(R361:R369)</f>
        <v>2.3432824000000001</v>
      </c>
      <c r="S360" s="170"/>
      <c r="T360" s="172">
        <f>SUM(T361:T369)</f>
        <v>0</v>
      </c>
      <c r="AR360" s="173" t="s">
        <v>90</v>
      </c>
      <c r="AT360" s="174" t="s">
        <v>80</v>
      </c>
      <c r="AU360" s="174" t="s">
        <v>88</v>
      </c>
      <c r="AY360" s="173" t="s">
        <v>165</v>
      </c>
      <c r="BK360" s="175">
        <f>SUM(BK361:BK369)</f>
        <v>0</v>
      </c>
    </row>
    <row r="361" spans="1:65" s="2" customFormat="1" ht="24.2" customHeight="1">
      <c r="A361" s="34"/>
      <c r="B361" s="35"/>
      <c r="C361" s="178" t="s">
        <v>683</v>
      </c>
      <c r="D361" s="178" t="s">
        <v>167</v>
      </c>
      <c r="E361" s="179" t="s">
        <v>1956</v>
      </c>
      <c r="F361" s="180" t="s">
        <v>1957</v>
      </c>
      <c r="G361" s="181" t="s">
        <v>213</v>
      </c>
      <c r="H361" s="182">
        <v>60.084000000000003</v>
      </c>
      <c r="I361" s="183"/>
      <c r="J361" s="184">
        <f>ROUND(I361*H361,2)</f>
        <v>0</v>
      </c>
      <c r="K361" s="180" t="s">
        <v>171</v>
      </c>
      <c r="L361" s="39"/>
      <c r="M361" s="185" t="s">
        <v>79</v>
      </c>
      <c r="N361" s="186" t="s">
        <v>51</v>
      </c>
      <c r="O361" s="64"/>
      <c r="P361" s="187">
        <f>O361*H361</f>
        <v>0</v>
      </c>
      <c r="Q361" s="187">
        <v>5.9999999999999995E-4</v>
      </c>
      <c r="R361" s="187">
        <f>Q361*H361</f>
        <v>3.6050399999999996E-2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267</v>
      </c>
      <c r="AT361" s="189" t="s">
        <v>167</v>
      </c>
      <c r="AU361" s="189" t="s">
        <v>90</v>
      </c>
      <c r="AY361" s="16" t="s">
        <v>165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6" t="s">
        <v>88</v>
      </c>
      <c r="BK361" s="190">
        <f>ROUND(I361*H361,2)</f>
        <v>0</v>
      </c>
      <c r="BL361" s="16" t="s">
        <v>267</v>
      </c>
      <c r="BM361" s="189" t="s">
        <v>1958</v>
      </c>
    </row>
    <row r="362" spans="1:65" s="2" customFormat="1">
      <c r="A362" s="34"/>
      <c r="B362" s="35"/>
      <c r="C362" s="36"/>
      <c r="D362" s="191" t="s">
        <v>174</v>
      </c>
      <c r="E362" s="36"/>
      <c r="F362" s="192" t="s">
        <v>1959</v>
      </c>
      <c r="G362" s="36"/>
      <c r="H362" s="36"/>
      <c r="I362" s="193"/>
      <c r="J362" s="36"/>
      <c r="K362" s="36"/>
      <c r="L362" s="39"/>
      <c r="M362" s="194"/>
      <c r="N362" s="195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6" t="s">
        <v>174</v>
      </c>
      <c r="AU362" s="16" t="s">
        <v>90</v>
      </c>
    </row>
    <row r="363" spans="1:65" s="13" customFormat="1" ht="22.5">
      <c r="B363" s="196"/>
      <c r="C363" s="197"/>
      <c r="D363" s="198" t="s">
        <v>176</v>
      </c>
      <c r="E363" s="199" t="s">
        <v>79</v>
      </c>
      <c r="F363" s="200" t="s">
        <v>1768</v>
      </c>
      <c r="G363" s="197"/>
      <c r="H363" s="201">
        <v>60.084000000000003</v>
      </c>
      <c r="I363" s="202"/>
      <c r="J363" s="197"/>
      <c r="K363" s="197"/>
      <c r="L363" s="203"/>
      <c r="M363" s="204"/>
      <c r="N363" s="205"/>
      <c r="O363" s="205"/>
      <c r="P363" s="205"/>
      <c r="Q363" s="205"/>
      <c r="R363" s="205"/>
      <c r="S363" s="205"/>
      <c r="T363" s="206"/>
      <c r="AT363" s="207" t="s">
        <v>176</v>
      </c>
      <c r="AU363" s="207" t="s">
        <v>90</v>
      </c>
      <c r="AV363" s="13" t="s">
        <v>90</v>
      </c>
      <c r="AW363" s="13" t="s">
        <v>39</v>
      </c>
      <c r="AX363" s="13" t="s">
        <v>81</v>
      </c>
      <c r="AY363" s="207" t="s">
        <v>165</v>
      </c>
    </row>
    <row r="364" spans="1:65" s="2" customFormat="1" ht="62.65" customHeight="1">
      <c r="A364" s="34"/>
      <c r="B364" s="35"/>
      <c r="C364" s="208" t="s">
        <v>689</v>
      </c>
      <c r="D364" s="208" t="s">
        <v>319</v>
      </c>
      <c r="E364" s="209" t="s">
        <v>1960</v>
      </c>
      <c r="F364" s="210" t="s">
        <v>1961</v>
      </c>
      <c r="G364" s="211" t="s">
        <v>213</v>
      </c>
      <c r="H364" s="212">
        <v>72.100999999999999</v>
      </c>
      <c r="I364" s="213"/>
      <c r="J364" s="214">
        <f>ROUND(I364*H364,2)</f>
        <v>0</v>
      </c>
      <c r="K364" s="210" t="s">
        <v>171</v>
      </c>
      <c r="L364" s="215"/>
      <c r="M364" s="216" t="s">
        <v>79</v>
      </c>
      <c r="N364" s="217" t="s">
        <v>51</v>
      </c>
      <c r="O364" s="64"/>
      <c r="P364" s="187">
        <f>O364*H364</f>
        <v>0</v>
      </c>
      <c r="Q364" s="187">
        <v>3.2000000000000001E-2</v>
      </c>
      <c r="R364" s="187">
        <f>Q364*H364</f>
        <v>2.3072319999999999</v>
      </c>
      <c r="S364" s="187">
        <v>0</v>
      </c>
      <c r="T364" s="188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9" t="s">
        <v>372</v>
      </c>
      <c r="AT364" s="189" t="s">
        <v>319</v>
      </c>
      <c r="AU364" s="189" t="s">
        <v>90</v>
      </c>
      <c r="AY364" s="16" t="s">
        <v>165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6" t="s">
        <v>88</v>
      </c>
      <c r="BK364" s="190">
        <f>ROUND(I364*H364,2)</f>
        <v>0</v>
      </c>
      <c r="BL364" s="16" t="s">
        <v>267</v>
      </c>
      <c r="BM364" s="189" t="s">
        <v>1962</v>
      </c>
    </row>
    <row r="365" spans="1:65" s="2" customFormat="1" ht="39">
      <c r="A365" s="34"/>
      <c r="B365" s="35"/>
      <c r="C365" s="36"/>
      <c r="D365" s="198" t="s">
        <v>569</v>
      </c>
      <c r="E365" s="36"/>
      <c r="F365" s="218" t="s">
        <v>1963</v>
      </c>
      <c r="G365" s="36"/>
      <c r="H365" s="36"/>
      <c r="I365" s="193"/>
      <c r="J365" s="36"/>
      <c r="K365" s="36"/>
      <c r="L365" s="39"/>
      <c r="M365" s="194"/>
      <c r="N365" s="195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6" t="s">
        <v>569</v>
      </c>
      <c r="AU365" s="16" t="s">
        <v>90</v>
      </c>
    </row>
    <row r="366" spans="1:65" s="13" customFormat="1">
      <c r="B366" s="196"/>
      <c r="C366" s="197"/>
      <c r="D366" s="198" t="s">
        <v>176</v>
      </c>
      <c r="E366" s="197"/>
      <c r="F366" s="200" t="s">
        <v>1964</v>
      </c>
      <c r="G366" s="197"/>
      <c r="H366" s="201">
        <v>72.100999999999999</v>
      </c>
      <c r="I366" s="202"/>
      <c r="J366" s="197"/>
      <c r="K366" s="197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176</v>
      </c>
      <c r="AU366" s="207" t="s">
        <v>90</v>
      </c>
      <c r="AV366" s="13" t="s">
        <v>90</v>
      </c>
      <c r="AW366" s="13" t="s">
        <v>4</v>
      </c>
      <c r="AX366" s="13" t="s">
        <v>88</v>
      </c>
      <c r="AY366" s="207" t="s">
        <v>165</v>
      </c>
    </row>
    <row r="367" spans="1:65" s="2" customFormat="1" ht="44.25" customHeight="1">
      <c r="A367" s="34"/>
      <c r="B367" s="35"/>
      <c r="C367" s="178" t="s">
        <v>692</v>
      </c>
      <c r="D367" s="178" t="s">
        <v>167</v>
      </c>
      <c r="E367" s="179" t="s">
        <v>1965</v>
      </c>
      <c r="F367" s="180" t="s">
        <v>1966</v>
      </c>
      <c r="G367" s="181" t="s">
        <v>678</v>
      </c>
      <c r="H367" s="219"/>
      <c r="I367" s="183"/>
      <c r="J367" s="184">
        <f>ROUND(I367*H367,2)</f>
        <v>0</v>
      </c>
      <c r="K367" s="180" t="s">
        <v>171</v>
      </c>
      <c r="L367" s="39"/>
      <c r="M367" s="185" t="s">
        <v>79</v>
      </c>
      <c r="N367" s="186" t="s">
        <v>51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267</v>
      </c>
      <c r="AT367" s="189" t="s">
        <v>167</v>
      </c>
      <c r="AU367" s="189" t="s">
        <v>90</v>
      </c>
      <c r="AY367" s="16" t="s">
        <v>165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88</v>
      </c>
      <c r="BK367" s="190">
        <f>ROUND(I367*H367,2)</f>
        <v>0</v>
      </c>
      <c r="BL367" s="16" t="s">
        <v>267</v>
      </c>
      <c r="BM367" s="189" t="s">
        <v>1967</v>
      </c>
    </row>
    <row r="368" spans="1:65" s="2" customFormat="1">
      <c r="A368" s="34"/>
      <c r="B368" s="35"/>
      <c r="C368" s="36"/>
      <c r="D368" s="191" t="s">
        <v>174</v>
      </c>
      <c r="E368" s="36"/>
      <c r="F368" s="192" t="s">
        <v>1968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174</v>
      </c>
      <c r="AU368" s="16" t="s">
        <v>90</v>
      </c>
    </row>
    <row r="369" spans="1:65" s="2" customFormat="1" ht="156">
      <c r="A369" s="34"/>
      <c r="B369" s="35"/>
      <c r="C369" s="36"/>
      <c r="D369" s="198" t="s">
        <v>1969</v>
      </c>
      <c r="E369" s="36"/>
      <c r="F369" s="218" t="s">
        <v>1970</v>
      </c>
      <c r="G369" s="36"/>
      <c r="H369" s="36"/>
      <c r="I369" s="193"/>
      <c r="J369" s="36"/>
      <c r="K369" s="36"/>
      <c r="L369" s="39"/>
      <c r="M369" s="194"/>
      <c r="N369" s="195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6" t="s">
        <v>1969</v>
      </c>
      <c r="AU369" s="16" t="s">
        <v>90</v>
      </c>
    </row>
    <row r="370" spans="1:65" s="12" customFormat="1" ht="25.9" customHeight="1">
      <c r="B370" s="162"/>
      <c r="C370" s="163"/>
      <c r="D370" s="164" t="s">
        <v>80</v>
      </c>
      <c r="E370" s="165" t="s">
        <v>1971</v>
      </c>
      <c r="F370" s="165" t="s">
        <v>1971</v>
      </c>
      <c r="G370" s="163"/>
      <c r="H370" s="163"/>
      <c r="I370" s="166"/>
      <c r="J370" s="167">
        <f>BK370</f>
        <v>0</v>
      </c>
      <c r="K370" s="163"/>
      <c r="L370" s="168"/>
      <c r="M370" s="169"/>
      <c r="N370" s="170"/>
      <c r="O370" s="170"/>
      <c r="P370" s="171">
        <f>P371</f>
        <v>0</v>
      </c>
      <c r="Q370" s="170"/>
      <c r="R370" s="171">
        <f>R371</f>
        <v>0</v>
      </c>
      <c r="S370" s="170"/>
      <c r="T370" s="172">
        <f>T371</f>
        <v>0</v>
      </c>
      <c r="AR370" s="173" t="s">
        <v>172</v>
      </c>
      <c r="AT370" s="174" t="s">
        <v>80</v>
      </c>
      <c r="AU370" s="174" t="s">
        <v>81</v>
      </c>
      <c r="AY370" s="173" t="s">
        <v>165</v>
      </c>
      <c r="BK370" s="175">
        <f>BK371</f>
        <v>0</v>
      </c>
    </row>
    <row r="371" spans="1:65" s="12" customFormat="1" ht="22.9" customHeight="1">
      <c r="B371" s="162"/>
      <c r="C371" s="163"/>
      <c r="D371" s="164" t="s">
        <v>80</v>
      </c>
      <c r="E371" s="176" t="s">
        <v>1972</v>
      </c>
      <c r="F371" s="176" t="s">
        <v>1973</v>
      </c>
      <c r="G371" s="163"/>
      <c r="H371" s="163"/>
      <c r="I371" s="166"/>
      <c r="J371" s="177">
        <f>BK371</f>
        <v>0</v>
      </c>
      <c r="K371" s="163"/>
      <c r="L371" s="168"/>
      <c r="M371" s="169"/>
      <c r="N371" s="170"/>
      <c r="O371" s="170"/>
      <c r="P371" s="171">
        <f>SUM(P372:P373)</f>
        <v>0</v>
      </c>
      <c r="Q371" s="170"/>
      <c r="R371" s="171">
        <f>SUM(R372:R373)</f>
        <v>0</v>
      </c>
      <c r="S371" s="170"/>
      <c r="T371" s="172">
        <f>SUM(T372:T373)</f>
        <v>0</v>
      </c>
      <c r="AR371" s="173" t="s">
        <v>172</v>
      </c>
      <c r="AT371" s="174" t="s">
        <v>80</v>
      </c>
      <c r="AU371" s="174" t="s">
        <v>88</v>
      </c>
      <c r="AY371" s="173" t="s">
        <v>165</v>
      </c>
      <c r="BK371" s="175">
        <f>SUM(BK372:BK373)</f>
        <v>0</v>
      </c>
    </row>
    <row r="372" spans="1:65" s="2" customFormat="1" ht="37.9" customHeight="1">
      <c r="A372" s="34"/>
      <c r="B372" s="35"/>
      <c r="C372" s="178" t="s">
        <v>698</v>
      </c>
      <c r="D372" s="178" t="s">
        <v>167</v>
      </c>
      <c r="E372" s="179" t="s">
        <v>1974</v>
      </c>
      <c r="F372" s="180" t="s">
        <v>1975</v>
      </c>
      <c r="G372" s="181" t="s">
        <v>237</v>
      </c>
      <c r="H372" s="182">
        <v>1</v>
      </c>
      <c r="I372" s="183"/>
      <c r="J372" s="184">
        <f>ROUND(I372*H372,2)</f>
        <v>0</v>
      </c>
      <c r="K372" s="180" t="s">
        <v>79</v>
      </c>
      <c r="L372" s="39"/>
      <c r="M372" s="185" t="s">
        <v>79</v>
      </c>
      <c r="N372" s="186" t="s">
        <v>51</v>
      </c>
      <c r="O372" s="64"/>
      <c r="P372" s="187">
        <f>O372*H372</f>
        <v>0</v>
      </c>
      <c r="Q372" s="187">
        <v>0</v>
      </c>
      <c r="R372" s="187">
        <f>Q372*H372</f>
        <v>0</v>
      </c>
      <c r="S372" s="187">
        <v>0</v>
      </c>
      <c r="T372" s="188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89" t="s">
        <v>1577</v>
      </c>
      <c r="AT372" s="189" t="s">
        <v>167</v>
      </c>
      <c r="AU372" s="189" t="s">
        <v>90</v>
      </c>
      <c r="AY372" s="16" t="s">
        <v>165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6" t="s">
        <v>88</v>
      </c>
      <c r="BK372" s="190">
        <f>ROUND(I372*H372,2)</f>
        <v>0</v>
      </c>
      <c r="BL372" s="16" t="s">
        <v>1577</v>
      </c>
      <c r="BM372" s="189" t="s">
        <v>1976</v>
      </c>
    </row>
    <row r="373" spans="1:65" s="2" customFormat="1" ht="24.2" customHeight="1">
      <c r="A373" s="34"/>
      <c r="B373" s="35"/>
      <c r="C373" s="178" t="s">
        <v>701</v>
      </c>
      <c r="D373" s="178" t="s">
        <v>167</v>
      </c>
      <c r="E373" s="179" t="s">
        <v>1977</v>
      </c>
      <c r="F373" s="180" t="s">
        <v>1978</v>
      </c>
      <c r="G373" s="181" t="s">
        <v>237</v>
      </c>
      <c r="H373" s="182">
        <v>1</v>
      </c>
      <c r="I373" s="183"/>
      <c r="J373" s="184">
        <f>ROUND(I373*H373,2)</f>
        <v>0</v>
      </c>
      <c r="K373" s="180" t="s">
        <v>79</v>
      </c>
      <c r="L373" s="39"/>
      <c r="M373" s="223" t="s">
        <v>79</v>
      </c>
      <c r="N373" s="224" t="s">
        <v>51</v>
      </c>
      <c r="O373" s="225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1577</v>
      </c>
      <c r="AT373" s="189" t="s">
        <v>167</v>
      </c>
      <c r="AU373" s="189" t="s">
        <v>90</v>
      </c>
      <c r="AY373" s="16" t="s">
        <v>165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6" t="s">
        <v>88</v>
      </c>
      <c r="BK373" s="190">
        <f>ROUND(I373*H373,2)</f>
        <v>0</v>
      </c>
      <c r="BL373" s="16" t="s">
        <v>1577</v>
      </c>
      <c r="BM373" s="189" t="s">
        <v>1979</v>
      </c>
    </row>
    <row r="374" spans="1:65" s="2" customFormat="1" ht="6.95" customHeight="1">
      <c r="A374" s="34"/>
      <c r="B374" s="47"/>
      <c r="C374" s="48"/>
      <c r="D374" s="48"/>
      <c r="E374" s="48"/>
      <c r="F374" s="48"/>
      <c r="G374" s="48"/>
      <c r="H374" s="48"/>
      <c r="I374" s="48"/>
      <c r="J374" s="48"/>
      <c r="K374" s="48"/>
      <c r="L374" s="39"/>
      <c r="M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</row>
  </sheetData>
  <sheetProtection algorithmName="SHA-512" hashValue="QMNj0IqXAfWfFkgwOc0w4xK6zY8r+2GyxxanQiI5HMXdvU7Lu132i3ckNXr7rDDPIGTwb1KjX4NbqENjo2S3rg==" saltValue="A6iRZrVSwa618xXc3+jrgwIQ/Hwst/vNcTs2fqZy3OMaTt3yd6Cc7RgGCnBwkqg1ipqtOd2tvjSuf5rR/JAD0g==" spinCount="100000" sheet="1" objects="1" scenarios="1" formatColumns="0" formatRows="0" autoFilter="0"/>
  <autoFilter ref="C104:K373" xr:uid="{00000000-0009-0000-0000-000002000000}"/>
  <mergeCells count="12">
    <mergeCell ref="E97:H97"/>
    <mergeCell ref="L2:V2"/>
    <mergeCell ref="E50:H50"/>
    <mergeCell ref="E52:H52"/>
    <mergeCell ref="E54:H54"/>
    <mergeCell ref="E93:H93"/>
    <mergeCell ref="E95:H95"/>
    <mergeCell ref="E7:H7"/>
    <mergeCell ref="E9:H9"/>
    <mergeCell ref="E11:H11"/>
    <mergeCell ref="E20:H20"/>
    <mergeCell ref="E29:H29"/>
  </mergeCells>
  <hyperlinks>
    <hyperlink ref="F109" r:id="rId1" xr:uid="{00000000-0004-0000-0200-000000000000}"/>
    <hyperlink ref="F112" r:id="rId2" xr:uid="{00000000-0004-0000-0200-000001000000}"/>
    <hyperlink ref="F115" r:id="rId3" xr:uid="{00000000-0004-0000-0200-000002000000}"/>
    <hyperlink ref="F118" r:id="rId4" xr:uid="{00000000-0004-0000-0200-000003000000}"/>
    <hyperlink ref="F121" r:id="rId5" xr:uid="{00000000-0004-0000-0200-000004000000}"/>
    <hyperlink ref="F124" r:id="rId6" xr:uid="{00000000-0004-0000-0200-000005000000}"/>
    <hyperlink ref="F128" r:id="rId7" xr:uid="{00000000-0004-0000-0200-000006000000}"/>
    <hyperlink ref="F130" r:id="rId8" xr:uid="{00000000-0004-0000-0200-000007000000}"/>
    <hyperlink ref="F133" r:id="rId9" xr:uid="{00000000-0004-0000-0200-000008000000}"/>
    <hyperlink ref="F138" r:id="rId10" xr:uid="{00000000-0004-0000-0200-000009000000}"/>
    <hyperlink ref="F141" r:id="rId11" xr:uid="{00000000-0004-0000-0200-00000A000000}"/>
    <hyperlink ref="F144" r:id="rId12" xr:uid="{00000000-0004-0000-0200-00000B000000}"/>
    <hyperlink ref="F147" r:id="rId13" xr:uid="{00000000-0004-0000-0200-00000C000000}"/>
    <hyperlink ref="F150" r:id="rId14" xr:uid="{00000000-0004-0000-0200-00000D000000}"/>
    <hyperlink ref="F158" r:id="rId15" xr:uid="{00000000-0004-0000-0200-00000E000000}"/>
    <hyperlink ref="F161" r:id="rId16" xr:uid="{00000000-0004-0000-0200-00000F000000}"/>
    <hyperlink ref="F165" r:id="rId17" xr:uid="{00000000-0004-0000-0200-000010000000}"/>
    <hyperlink ref="F168" r:id="rId18" xr:uid="{00000000-0004-0000-0200-000011000000}"/>
    <hyperlink ref="F173" r:id="rId19" xr:uid="{00000000-0004-0000-0200-000012000000}"/>
    <hyperlink ref="F176" r:id="rId20" xr:uid="{00000000-0004-0000-0200-000013000000}"/>
    <hyperlink ref="F179" r:id="rId21" xr:uid="{00000000-0004-0000-0200-000014000000}"/>
    <hyperlink ref="F182" r:id="rId22" xr:uid="{00000000-0004-0000-0200-000015000000}"/>
    <hyperlink ref="F185" r:id="rId23" xr:uid="{00000000-0004-0000-0200-000016000000}"/>
    <hyperlink ref="F188" r:id="rId24" xr:uid="{00000000-0004-0000-0200-000017000000}"/>
    <hyperlink ref="F191" r:id="rId25" xr:uid="{00000000-0004-0000-0200-000018000000}"/>
    <hyperlink ref="F193" r:id="rId26" xr:uid="{00000000-0004-0000-0200-000019000000}"/>
    <hyperlink ref="F197" r:id="rId27" xr:uid="{00000000-0004-0000-0200-00001A000000}"/>
    <hyperlink ref="F202" r:id="rId28" xr:uid="{00000000-0004-0000-0200-00001B000000}"/>
    <hyperlink ref="F209" r:id="rId29" xr:uid="{00000000-0004-0000-0200-00001C000000}"/>
    <hyperlink ref="F212" r:id="rId30" xr:uid="{00000000-0004-0000-0200-00001D000000}"/>
    <hyperlink ref="F215" r:id="rId31" xr:uid="{00000000-0004-0000-0200-00001E000000}"/>
    <hyperlink ref="F219" r:id="rId32" xr:uid="{00000000-0004-0000-0200-00001F000000}"/>
    <hyperlink ref="F222" r:id="rId33" xr:uid="{00000000-0004-0000-0200-000020000000}"/>
    <hyperlink ref="F225" r:id="rId34" xr:uid="{00000000-0004-0000-0200-000021000000}"/>
    <hyperlink ref="F229" r:id="rId35" xr:uid="{00000000-0004-0000-0200-000022000000}"/>
    <hyperlink ref="F233" r:id="rId36" xr:uid="{00000000-0004-0000-0200-000023000000}"/>
    <hyperlink ref="F236" r:id="rId37" xr:uid="{00000000-0004-0000-0200-000024000000}"/>
    <hyperlink ref="F239" r:id="rId38" xr:uid="{00000000-0004-0000-0200-000025000000}"/>
    <hyperlink ref="F243" r:id="rId39" xr:uid="{00000000-0004-0000-0200-000026000000}"/>
    <hyperlink ref="F246" r:id="rId40" xr:uid="{00000000-0004-0000-0200-000027000000}"/>
    <hyperlink ref="F249" r:id="rId41" xr:uid="{00000000-0004-0000-0200-000028000000}"/>
    <hyperlink ref="F252" r:id="rId42" xr:uid="{00000000-0004-0000-0200-000029000000}"/>
    <hyperlink ref="F255" r:id="rId43" xr:uid="{00000000-0004-0000-0200-00002A000000}"/>
    <hyperlink ref="F258" r:id="rId44" xr:uid="{00000000-0004-0000-0200-00002B000000}"/>
    <hyperlink ref="F261" r:id="rId45" xr:uid="{00000000-0004-0000-0200-00002C000000}"/>
    <hyperlink ref="F264" r:id="rId46" xr:uid="{00000000-0004-0000-0200-00002D000000}"/>
    <hyperlink ref="F267" r:id="rId47" xr:uid="{00000000-0004-0000-0200-00002E000000}"/>
    <hyperlink ref="F270" r:id="rId48" xr:uid="{00000000-0004-0000-0200-00002F000000}"/>
    <hyperlink ref="F273" r:id="rId49" xr:uid="{00000000-0004-0000-0200-000030000000}"/>
    <hyperlink ref="F276" r:id="rId50" xr:uid="{00000000-0004-0000-0200-000031000000}"/>
    <hyperlink ref="F279" r:id="rId51" xr:uid="{00000000-0004-0000-0200-000032000000}"/>
    <hyperlink ref="F282" r:id="rId52" xr:uid="{00000000-0004-0000-0200-000033000000}"/>
    <hyperlink ref="F285" r:id="rId53" xr:uid="{00000000-0004-0000-0200-000034000000}"/>
    <hyperlink ref="F290" r:id="rId54" xr:uid="{00000000-0004-0000-0200-000035000000}"/>
    <hyperlink ref="F295" r:id="rId55" xr:uid="{00000000-0004-0000-0200-000036000000}"/>
    <hyperlink ref="F300" r:id="rId56" xr:uid="{00000000-0004-0000-0200-000037000000}"/>
    <hyperlink ref="F303" r:id="rId57" xr:uid="{00000000-0004-0000-0200-000038000000}"/>
    <hyperlink ref="F307" r:id="rId58" xr:uid="{00000000-0004-0000-0200-000039000000}"/>
    <hyperlink ref="F309" r:id="rId59" xr:uid="{00000000-0004-0000-0200-00003A000000}"/>
    <hyperlink ref="F311" r:id="rId60" xr:uid="{00000000-0004-0000-0200-00003B000000}"/>
    <hyperlink ref="F315" r:id="rId61" xr:uid="{00000000-0004-0000-0200-00003C000000}"/>
    <hyperlink ref="F318" r:id="rId62" xr:uid="{00000000-0004-0000-0200-00003D000000}"/>
    <hyperlink ref="F322" r:id="rId63" xr:uid="{00000000-0004-0000-0200-00003E000000}"/>
    <hyperlink ref="F325" r:id="rId64" xr:uid="{00000000-0004-0000-0200-00003F000000}"/>
    <hyperlink ref="F328" r:id="rId65" xr:uid="{00000000-0004-0000-0200-000040000000}"/>
    <hyperlink ref="F331" r:id="rId66" xr:uid="{00000000-0004-0000-0200-000041000000}"/>
    <hyperlink ref="F334" r:id="rId67" xr:uid="{00000000-0004-0000-0200-000042000000}"/>
    <hyperlink ref="F336" r:id="rId68" xr:uid="{00000000-0004-0000-0200-000043000000}"/>
    <hyperlink ref="F339" r:id="rId69" xr:uid="{00000000-0004-0000-0200-000044000000}"/>
    <hyperlink ref="F341" r:id="rId70" xr:uid="{00000000-0004-0000-0200-000045000000}"/>
    <hyperlink ref="F343" r:id="rId71" xr:uid="{00000000-0004-0000-0200-000046000000}"/>
    <hyperlink ref="F346" r:id="rId72" xr:uid="{00000000-0004-0000-0200-000047000000}"/>
    <hyperlink ref="F351" r:id="rId73" xr:uid="{00000000-0004-0000-0200-000048000000}"/>
    <hyperlink ref="F355" r:id="rId74" xr:uid="{00000000-0004-0000-0200-000049000000}"/>
    <hyperlink ref="F357" r:id="rId75" xr:uid="{00000000-0004-0000-0200-00004A000000}"/>
    <hyperlink ref="F362" r:id="rId76" xr:uid="{00000000-0004-0000-0200-00004B000000}"/>
    <hyperlink ref="F368" r:id="rId77" xr:uid="{00000000-0004-0000-0200-00004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62"/>
  <sheetViews>
    <sheetView showGridLines="0" workbookViewId="0">
      <selection activeCell="J51" sqref="J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1" t="str">
        <f>'Rekapitulace stavby'!K6</f>
        <v>Aquacentrum Teplice p.o. - venkovní úpravy</v>
      </c>
      <c r="F7" s="362"/>
      <c r="G7" s="362"/>
      <c r="H7" s="362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1" t="s">
        <v>113</v>
      </c>
      <c r="F9" s="363"/>
      <c r="G9" s="363"/>
      <c r="H9" s="36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4" t="s">
        <v>1980</v>
      </c>
      <c r="F11" s="363"/>
      <c r="G11" s="363"/>
      <c r="H11" s="36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5" t="str">
        <f>'Rekapitulace stavby'!E14</f>
        <v>Vyplň údaj</v>
      </c>
      <c r="F20" s="366"/>
      <c r="G20" s="366"/>
      <c r="H20" s="366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7" t="s">
        <v>79</v>
      </c>
      <c r="F29" s="367"/>
      <c r="G29" s="367"/>
      <c r="H29" s="36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ROUND(J107,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ROUND((SUM(BE107:BE461)),  2)</f>
        <v>0</v>
      </c>
      <c r="G35" s="34"/>
      <c r="H35" s="34"/>
      <c r="I35" s="124">
        <v>0.21</v>
      </c>
      <c r="J35" s="123">
        <f>ROUND(((SUM(BE107:BE461))*I35),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ROUND((SUM(BF107:BF461)),  2)</f>
        <v>0</v>
      </c>
      <c r="G36" s="34"/>
      <c r="H36" s="34"/>
      <c r="I36" s="124">
        <v>0.15</v>
      </c>
      <c r="J36" s="123">
        <f>ROUND(((SUM(BF107:BF461))*I36),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ROUND((SUM(BG107:BG461)),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ROUND((SUM(BH107:BH461)),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ROUND((SUM(BI107:BI461)),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9" t="str">
        <f>E7</f>
        <v>Aquacentrum Teplice p.o. - venkovní úpravy</v>
      </c>
      <c r="F50" s="360"/>
      <c r="G50" s="360"/>
      <c r="H50" s="36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9" t="s">
        <v>113</v>
      </c>
      <c r="F52" s="358"/>
      <c r="G52" s="358"/>
      <c r="H52" s="35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6" t="str">
        <f>E11</f>
        <v>SO 102 11 - Vstupní objekt</v>
      </c>
      <c r="F54" s="358"/>
      <c r="G54" s="358"/>
      <c r="H54" s="35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J107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J108</f>
        <v>0</v>
      </c>
      <c r="K64" s="141"/>
      <c r="L64" s="145"/>
    </row>
    <row r="65" spans="2:12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J109</f>
        <v>0</v>
      </c>
      <c r="K65" s="97"/>
      <c r="L65" s="150"/>
    </row>
    <row r="66" spans="2:12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J155</f>
        <v>0</v>
      </c>
      <c r="K66" s="97"/>
      <c r="L66" s="150"/>
    </row>
    <row r="67" spans="2:12" s="10" customFormat="1" ht="19.899999999999999" customHeight="1">
      <c r="B67" s="146"/>
      <c r="C67" s="97"/>
      <c r="D67" s="147" t="s">
        <v>123</v>
      </c>
      <c r="E67" s="148"/>
      <c r="F67" s="148"/>
      <c r="G67" s="148"/>
      <c r="H67" s="148"/>
      <c r="I67" s="148"/>
      <c r="J67" s="149">
        <f>J164</f>
        <v>0</v>
      </c>
      <c r="K67" s="97"/>
      <c r="L67" s="150"/>
    </row>
    <row r="68" spans="2:12" s="10" customFormat="1" ht="19.899999999999999" customHeight="1">
      <c r="B68" s="146"/>
      <c r="C68" s="97"/>
      <c r="D68" s="147" t="s">
        <v>1588</v>
      </c>
      <c r="E68" s="148"/>
      <c r="F68" s="148"/>
      <c r="G68" s="148"/>
      <c r="H68" s="148"/>
      <c r="I68" s="148"/>
      <c r="J68" s="149">
        <f>J169</f>
        <v>0</v>
      </c>
      <c r="K68" s="97"/>
      <c r="L68" s="150"/>
    </row>
    <row r="69" spans="2:12" s="10" customFormat="1" ht="19.899999999999999" customHeight="1">
      <c r="B69" s="146"/>
      <c r="C69" s="97"/>
      <c r="D69" s="147" t="s">
        <v>1589</v>
      </c>
      <c r="E69" s="148"/>
      <c r="F69" s="148"/>
      <c r="G69" s="148"/>
      <c r="H69" s="148"/>
      <c r="I69" s="148"/>
      <c r="J69" s="149">
        <f>J174</f>
        <v>0</v>
      </c>
      <c r="K69" s="97"/>
      <c r="L69" s="150"/>
    </row>
    <row r="70" spans="2:12" s="10" customFormat="1" ht="19.899999999999999" customHeight="1">
      <c r="B70" s="146"/>
      <c r="C70" s="97"/>
      <c r="D70" s="147" t="s">
        <v>124</v>
      </c>
      <c r="E70" s="148"/>
      <c r="F70" s="148"/>
      <c r="G70" s="148"/>
      <c r="H70" s="148"/>
      <c r="I70" s="148"/>
      <c r="J70" s="149">
        <f>J187</f>
        <v>0</v>
      </c>
      <c r="K70" s="97"/>
      <c r="L70" s="150"/>
    </row>
    <row r="71" spans="2:12" s="10" customFormat="1" ht="19.899999999999999" customHeight="1">
      <c r="B71" s="146"/>
      <c r="C71" s="97"/>
      <c r="D71" s="147" t="s">
        <v>1590</v>
      </c>
      <c r="E71" s="148"/>
      <c r="F71" s="148"/>
      <c r="G71" s="148"/>
      <c r="H71" s="148"/>
      <c r="I71" s="148"/>
      <c r="J71" s="149">
        <f>J202</f>
        <v>0</v>
      </c>
      <c r="K71" s="97"/>
      <c r="L71" s="150"/>
    </row>
    <row r="72" spans="2:12" s="10" customFormat="1" ht="19.899999999999999" customHeight="1">
      <c r="B72" s="146"/>
      <c r="C72" s="97"/>
      <c r="D72" s="147" t="s">
        <v>125</v>
      </c>
      <c r="E72" s="148"/>
      <c r="F72" s="148"/>
      <c r="G72" s="148"/>
      <c r="H72" s="148"/>
      <c r="I72" s="148"/>
      <c r="J72" s="149">
        <f>J223</f>
        <v>0</v>
      </c>
      <c r="K72" s="97"/>
      <c r="L72" s="150"/>
    </row>
    <row r="73" spans="2:12" s="10" customFormat="1" ht="19.899999999999999" customHeight="1">
      <c r="B73" s="146"/>
      <c r="C73" s="97"/>
      <c r="D73" s="147" t="s">
        <v>127</v>
      </c>
      <c r="E73" s="148"/>
      <c r="F73" s="148"/>
      <c r="G73" s="148"/>
      <c r="H73" s="148"/>
      <c r="I73" s="148"/>
      <c r="J73" s="149">
        <f>J233</f>
        <v>0</v>
      </c>
      <c r="K73" s="97"/>
      <c r="L73" s="150"/>
    </row>
    <row r="74" spans="2:12" s="10" customFormat="1" ht="19.899999999999999" customHeight="1">
      <c r="B74" s="146"/>
      <c r="C74" s="97"/>
      <c r="D74" s="147" t="s">
        <v>128</v>
      </c>
      <c r="E74" s="148"/>
      <c r="F74" s="148"/>
      <c r="G74" s="148"/>
      <c r="H74" s="148"/>
      <c r="I74" s="148"/>
      <c r="J74" s="149">
        <f>J240</f>
        <v>0</v>
      </c>
      <c r="K74" s="97"/>
      <c r="L74" s="150"/>
    </row>
    <row r="75" spans="2:12" s="10" customFormat="1" ht="19.899999999999999" customHeight="1">
      <c r="B75" s="146"/>
      <c r="C75" s="97"/>
      <c r="D75" s="147" t="s">
        <v>129</v>
      </c>
      <c r="E75" s="148"/>
      <c r="F75" s="148"/>
      <c r="G75" s="148"/>
      <c r="H75" s="148"/>
      <c r="I75" s="148"/>
      <c r="J75" s="149">
        <f>J253</f>
        <v>0</v>
      </c>
      <c r="K75" s="97"/>
      <c r="L75" s="150"/>
    </row>
    <row r="76" spans="2:12" s="9" customFormat="1" ht="24.95" customHeight="1">
      <c r="B76" s="140"/>
      <c r="C76" s="141"/>
      <c r="D76" s="142" t="s">
        <v>130</v>
      </c>
      <c r="E76" s="143"/>
      <c r="F76" s="143"/>
      <c r="G76" s="143"/>
      <c r="H76" s="143"/>
      <c r="I76" s="143"/>
      <c r="J76" s="144">
        <f>J256</f>
        <v>0</v>
      </c>
      <c r="K76" s="141"/>
      <c r="L76" s="145"/>
    </row>
    <row r="77" spans="2:12" s="10" customFormat="1" ht="19.899999999999999" customHeight="1">
      <c r="B77" s="146"/>
      <c r="C77" s="97"/>
      <c r="D77" s="147" t="s">
        <v>1981</v>
      </c>
      <c r="E77" s="148"/>
      <c r="F77" s="148"/>
      <c r="G77" s="148"/>
      <c r="H77" s="148"/>
      <c r="I77" s="148"/>
      <c r="J77" s="149">
        <f>J257</f>
        <v>0</v>
      </c>
      <c r="K77" s="97"/>
      <c r="L77" s="150"/>
    </row>
    <row r="78" spans="2:12" s="10" customFormat="1" ht="19.899999999999999" customHeight="1">
      <c r="B78" s="146"/>
      <c r="C78" s="97"/>
      <c r="D78" s="147" t="s">
        <v>135</v>
      </c>
      <c r="E78" s="148"/>
      <c r="F78" s="148"/>
      <c r="G78" s="148"/>
      <c r="H78" s="148"/>
      <c r="I78" s="148"/>
      <c r="J78" s="149">
        <f>J270</f>
        <v>0</v>
      </c>
      <c r="K78" s="97"/>
      <c r="L78" s="150"/>
    </row>
    <row r="79" spans="2:12" s="10" customFormat="1" ht="19.899999999999999" customHeight="1">
      <c r="B79" s="146"/>
      <c r="C79" s="97"/>
      <c r="D79" s="147" t="s">
        <v>1982</v>
      </c>
      <c r="E79" s="148"/>
      <c r="F79" s="148"/>
      <c r="G79" s="148"/>
      <c r="H79" s="148"/>
      <c r="I79" s="148"/>
      <c r="J79" s="149">
        <f>J277</f>
        <v>0</v>
      </c>
      <c r="K79" s="97"/>
      <c r="L79" s="150"/>
    </row>
    <row r="80" spans="2:12" s="10" customFormat="1" ht="19.899999999999999" customHeight="1">
      <c r="B80" s="146"/>
      <c r="C80" s="97"/>
      <c r="D80" s="147" t="s">
        <v>136</v>
      </c>
      <c r="E80" s="148"/>
      <c r="F80" s="148"/>
      <c r="G80" s="148"/>
      <c r="H80" s="148"/>
      <c r="I80" s="148"/>
      <c r="J80" s="149">
        <f>J283</f>
        <v>0</v>
      </c>
      <c r="K80" s="97"/>
      <c r="L80" s="150"/>
    </row>
    <row r="81" spans="1:31" s="10" customFormat="1" ht="19.899999999999999" customHeight="1">
      <c r="B81" s="146"/>
      <c r="C81" s="97"/>
      <c r="D81" s="147" t="s">
        <v>139</v>
      </c>
      <c r="E81" s="148"/>
      <c r="F81" s="148"/>
      <c r="G81" s="148"/>
      <c r="H81" s="148"/>
      <c r="I81" s="148"/>
      <c r="J81" s="149">
        <f>J375</f>
        <v>0</v>
      </c>
      <c r="K81" s="97"/>
      <c r="L81" s="150"/>
    </row>
    <row r="82" spans="1:31" s="10" customFormat="1" ht="19.899999999999999" customHeight="1">
      <c r="B82" s="146"/>
      <c r="C82" s="97"/>
      <c r="D82" s="147" t="s">
        <v>141</v>
      </c>
      <c r="E82" s="148"/>
      <c r="F82" s="148"/>
      <c r="G82" s="148"/>
      <c r="H82" s="148"/>
      <c r="I82" s="148"/>
      <c r="J82" s="149">
        <f>J407</f>
        <v>0</v>
      </c>
      <c r="K82" s="97"/>
      <c r="L82" s="150"/>
    </row>
    <row r="83" spans="1:31" s="10" customFormat="1" ht="19.899999999999999" customHeight="1">
      <c r="B83" s="146"/>
      <c r="C83" s="97"/>
      <c r="D83" s="147" t="s">
        <v>142</v>
      </c>
      <c r="E83" s="148"/>
      <c r="F83" s="148"/>
      <c r="G83" s="148"/>
      <c r="H83" s="148"/>
      <c r="I83" s="148"/>
      <c r="J83" s="149">
        <f>J436</f>
        <v>0</v>
      </c>
      <c r="K83" s="97"/>
      <c r="L83" s="150"/>
    </row>
    <row r="84" spans="1:31" s="10" customFormat="1" ht="19.899999999999999" customHeight="1">
      <c r="B84" s="146"/>
      <c r="C84" s="97"/>
      <c r="D84" s="147" t="s">
        <v>143</v>
      </c>
      <c r="E84" s="148"/>
      <c r="F84" s="148"/>
      <c r="G84" s="148"/>
      <c r="H84" s="148"/>
      <c r="I84" s="148"/>
      <c r="J84" s="149">
        <f>J449</f>
        <v>0</v>
      </c>
      <c r="K84" s="97"/>
      <c r="L84" s="150"/>
    </row>
    <row r="85" spans="1:31" s="9" customFormat="1" ht="24.95" customHeight="1">
      <c r="B85" s="140"/>
      <c r="C85" s="141"/>
      <c r="D85" s="142" t="s">
        <v>149</v>
      </c>
      <c r="E85" s="143"/>
      <c r="F85" s="143"/>
      <c r="G85" s="143"/>
      <c r="H85" s="143"/>
      <c r="I85" s="143"/>
      <c r="J85" s="144">
        <f>J458</f>
        <v>0</v>
      </c>
      <c r="K85" s="141"/>
      <c r="L85" s="145"/>
    </row>
    <row r="86" spans="1:31" s="2" customFormat="1" ht="21.7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31" s="2" customFormat="1" ht="6.95" customHeight="1">
      <c r="A87" s="34"/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91" spans="1:31" s="2" customFormat="1" ht="6.95" customHeight="1">
      <c r="A91" s="34"/>
      <c r="B91" s="49"/>
      <c r="C91" s="50"/>
      <c r="D91" s="50"/>
      <c r="E91" s="50"/>
      <c r="F91" s="50"/>
      <c r="G91" s="50"/>
      <c r="H91" s="50"/>
      <c r="I91" s="50"/>
      <c r="J91" s="50"/>
      <c r="K91" s="50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24.95" customHeight="1">
      <c r="A92" s="34"/>
      <c r="B92" s="35"/>
      <c r="C92" s="22" t="s">
        <v>150</v>
      </c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6.9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12" customHeight="1">
      <c r="A94" s="34"/>
      <c r="B94" s="35"/>
      <c r="C94" s="28" t="s">
        <v>16</v>
      </c>
      <c r="D94" s="36"/>
      <c r="E94" s="36"/>
      <c r="F94" s="36"/>
      <c r="G94" s="36"/>
      <c r="H94" s="36"/>
      <c r="I94" s="36"/>
      <c r="J94" s="36"/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6.5" customHeight="1">
      <c r="A95" s="34"/>
      <c r="B95" s="35"/>
      <c r="C95" s="36"/>
      <c r="D95" s="36"/>
      <c r="E95" s="359" t="str">
        <f>E7</f>
        <v>Aquacentrum Teplice p.o. - venkovní úpravy</v>
      </c>
      <c r="F95" s="360"/>
      <c r="G95" s="360"/>
      <c r="H95" s="360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" customFormat="1" ht="12" customHeight="1">
      <c r="B96" s="20"/>
      <c r="C96" s="28" t="s">
        <v>112</v>
      </c>
      <c r="D96" s="21"/>
      <c r="E96" s="21"/>
      <c r="F96" s="21"/>
      <c r="G96" s="21"/>
      <c r="H96" s="21"/>
      <c r="I96" s="21"/>
      <c r="J96" s="21"/>
      <c r="K96" s="21"/>
      <c r="L96" s="19"/>
    </row>
    <row r="97" spans="1:65" s="2" customFormat="1" ht="16.5" customHeight="1">
      <c r="A97" s="34"/>
      <c r="B97" s="35"/>
      <c r="C97" s="36"/>
      <c r="D97" s="36"/>
      <c r="E97" s="359" t="s">
        <v>113</v>
      </c>
      <c r="F97" s="358"/>
      <c r="G97" s="358"/>
      <c r="H97" s="358"/>
      <c r="I97" s="36"/>
      <c r="J97" s="36"/>
      <c r="K97" s="36"/>
      <c r="L97" s="113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pans="1:65" s="2" customFormat="1" ht="12" customHeight="1">
      <c r="A98" s="34"/>
      <c r="B98" s="35"/>
      <c r="C98" s="28" t="s">
        <v>114</v>
      </c>
      <c r="D98" s="36"/>
      <c r="E98" s="36"/>
      <c r="F98" s="36"/>
      <c r="G98" s="36"/>
      <c r="H98" s="36"/>
      <c r="I98" s="36"/>
      <c r="J98" s="36"/>
      <c r="K98" s="36"/>
      <c r="L98" s="113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65" s="2" customFormat="1" ht="16.5" customHeight="1">
      <c r="A99" s="34"/>
      <c r="B99" s="35"/>
      <c r="C99" s="36"/>
      <c r="D99" s="36"/>
      <c r="E99" s="336" t="str">
        <f>E11</f>
        <v>SO 102 11 - Vstupní objekt</v>
      </c>
      <c r="F99" s="358"/>
      <c r="G99" s="358"/>
      <c r="H99" s="358"/>
      <c r="I99" s="36"/>
      <c r="J99" s="36"/>
      <c r="K99" s="36"/>
      <c r="L99" s="113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65" s="2" customFormat="1" ht="6.9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113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65" s="2" customFormat="1" ht="12" customHeight="1">
      <c r="A101" s="34"/>
      <c r="B101" s="35"/>
      <c r="C101" s="28" t="s">
        <v>22</v>
      </c>
      <c r="D101" s="36"/>
      <c r="E101" s="36"/>
      <c r="F101" s="26" t="str">
        <f>F14</f>
        <v>Teplice</v>
      </c>
      <c r="G101" s="36"/>
      <c r="H101" s="36"/>
      <c r="I101" s="28" t="s">
        <v>24</v>
      </c>
      <c r="J101" s="59" t="str">
        <f>IF(J14="","",J14)</f>
        <v>13. 12. 2021</v>
      </c>
      <c r="K101" s="36"/>
      <c r="L101" s="113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65" s="2" customFormat="1" ht="6.9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113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65" s="2" customFormat="1" ht="25.7" customHeight="1">
      <c r="A103" s="34"/>
      <c r="B103" s="35"/>
      <c r="C103" s="28" t="s">
        <v>30</v>
      </c>
      <c r="D103" s="36"/>
      <c r="E103" s="36"/>
      <c r="F103" s="26" t="str">
        <f>E17</f>
        <v>PS projekty s.r.o., Revoluční 5, Teplice</v>
      </c>
      <c r="G103" s="36"/>
      <c r="H103" s="36"/>
      <c r="I103" s="28" t="s">
        <v>38</v>
      </c>
      <c r="J103" s="32" t="str">
        <f>E23</f>
        <v>PS projekty s.r.o., Revoluční 5, Teplice</v>
      </c>
      <c r="K103" s="36"/>
      <c r="L103" s="113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65" s="2" customFormat="1" ht="40.15" customHeight="1">
      <c r="A104" s="34"/>
      <c r="B104" s="35"/>
      <c r="C104" s="28" t="s">
        <v>36</v>
      </c>
      <c r="D104" s="36"/>
      <c r="E104" s="36"/>
      <c r="F104" s="26" t="str">
        <f>IF(E20="","",E20)</f>
        <v>Vyplň údaj</v>
      </c>
      <c r="G104" s="36"/>
      <c r="H104" s="36"/>
      <c r="I104" s="28" t="s">
        <v>40</v>
      </c>
      <c r="J104" s="32" t="str">
        <f>E26</f>
        <v>STAVINVEST KMS s.r.o., Studentská 285/22, Bílina</v>
      </c>
      <c r="K104" s="36"/>
      <c r="L104" s="113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65" s="2" customFormat="1" ht="10.35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13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65" s="11" customFormat="1" ht="29.25" customHeight="1">
      <c r="A106" s="151"/>
      <c r="B106" s="152"/>
      <c r="C106" s="153" t="s">
        <v>151</v>
      </c>
      <c r="D106" s="154" t="s">
        <v>65</v>
      </c>
      <c r="E106" s="154" t="s">
        <v>61</v>
      </c>
      <c r="F106" s="154" t="s">
        <v>62</v>
      </c>
      <c r="G106" s="154" t="s">
        <v>152</v>
      </c>
      <c r="H106" s="154" t="s">
        <v>153</v>
      </c>
      <c r="I106" s="154" t="s">
        <v>154</v>
      </c>
      <c r="J106" s="154" t="s">
        <v>118</v>
      </c>
      <c r="K106" s="155" t="s">
        <v>155</v>
      </c>
      <c r="L106" s="156"/>
      <c r="M106" s="68" t="s">
        <v>79</v>
      </c>
      <c r="N106" s="69" t="s">
        <v>50</v>
      </c>
      <c r="O106" s="69" t="s">
        <v>156</v>
      </c>
      <c r="P106" s="69" t="s">
        <v>157</v>
      </c>
      <c r="Q106" s="69" t="s">
        <v>158</v>
      </c>
      <c r="R106" s="69" t="s">
        <v>159</v>
      </c>
      <c r="S106" s="69" t="s">
        <v>160</v>
      </c>
      <c r="T106" s="70" t="s">
        <v>161</v>
      </c>
      <c r="U106" s="151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/>
    </row>
    <row r="107" spans="1:65" s="2" customFormat="1" ht="22.9" customHeight="1">
      <c r="A107" s="34"/>
      <c r="B107" s="35"/>
      <c r="C107" s="75" t="s">
        <v>162</v>
      </c>
      <c r="D107" s="36"/>
      <c r="E107" s="36"/>
      <c r="F107" s="36"/>
      <c r="G107" s="36"/>
      <c r="H107" s="36"/>
      <c r="I107" s="36"/>
      <c r="J107" s="157">
        <f>BK107</f>
        <v>0</v>
      </c>
      <c r="K107" s="36"/>
      <c r="L107" s="39"/>
      <c r="M107" s="71"/>
      <c r="N107" s="158"/>
      <c r="O107" s="72"/>
      <c r="P107" s="159">
        <f>P108+P256+P458</f>
        <v>0</v>
      </c>
      <c r="Q107" s="72"/>
      <c r="R107" s="159">
        <f>R108+R256+R458</f>
        <v>82.017588386488995</v>
      </c>
      <c r="S107" s="72"/>
      <c r="T107" s="160">
        <f>T108+T256+T458</f>
        <v>14.122440000000001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80</v>
      </c>
      <c r="AU107" s="16" t="s">
        <v>119</v>
      </c>
      <c r="BK107" s="161">
        <f>BK108+BK256+BK458</f>
        <v>0</v>
      </c>
    </row>
    <row r="108" spans="1:65" s="12" customFormat="1" ht="25.9" customHeight="1">
      <c r="B108" s="162"/>
      <c r="C108" s="163"/>
      <c r="D108" s="164" t="s">
        <v>80</v>
      </c>
      <c r="E108" s="165" t="s">
        <v>163</v>
      </c>
      <c r="F108" s="165" t="s">
        <v>164</v>
      </c>
      <c r="G108" s="163"/>
      <c r="H108" s="163"/>
      <c r="I108" s="166"/>
      <c r="J108" s="167">
        <f>BK108</f>
        <v>0</v>
      </c>
      <c r="K108" s="163"/>
      <c r="L108" s="168"/>
      <c r="M108" s="169"/>
      <c r="N108" s="170"/>
      <c r="O108" s="170"/>
      <c r="P108" s="171">
        <f>P109+P155+P164+P169+P174+P187+P202+P223+P233+P240+P253</f>
        <v>0</v>
      </c>
      <c r="Q108" s="170"/>
      <c r="R108" s="171">
        <f>R109+R155+R164+R169+R174+R187+R202+R223+R233+R240+R253</f>
        <v>80.371083596524002</v>
      </c>
      <c r="S108" s="170"/>
      <c r="T108" s="172">
        <f>T109+T155+T164+T169+T174+T187+T202+T223+T233+T240+T253</f>
        <v>14.122440000000001</v>
      </c>
      <c r="AR108" s="173" t="s">
        <v>88</v>
      </c>
      <c r="AT108" s="174" t="s">
        <v>80</v>
      </c>
      <c r="AU108" s="174" t="s">
        <v>81</v>
      </c>
      <c r="AY108" s="173" t="s">
        <v>165</v>
      </c>
      <c r="BK108" s="175">
        <f>BK109+BK155+BK164+BK169+BK174+BK187+BK202+BK223+BK233+BK240+BK253</f>
        <v>0</v>
      </c>
    </row>
    <row r="109" spans="1:65" s="12" customFormat="1" ht="22.9" customHeight="1">
      <c r="B109" s="162"/>
      <c r="C109" s="163"/>
      <c r="D109" s="164" t="s">
        <v>80</v>
      </c>
      <c r="E109" s="176" t="s">
        <v>88</v>
      </c>
      <c r="F109" s="176" t="s">
        <v>166</v>
      </c>
      <c r="G109" s="163"/>
      <c r="H109" s="163"/>
      <c r="I109" s="166"/>
      <c r="J109" s="177">
        <f>BK109</f>
        <v>0</v>
      </c>
      <c r="K109" s="163"/>
      <c r="L109" s="168"/>
      <c r="M109" s="169"/>
      <c r="N109" s="170"/>
      <c r="O109" s="170"/>
      <c r="P109" s="171">
        <f>SUM(P110:P154)</f>
        <v>0</v>
      </c>
      <c r="Q109" s="170"/>
      <c r="R109" s="171">
        <f>SUM(R110:R154)</f>
        <v>21.33</v>
      </c>
      <c r="S109" s="170"/>
      <c r="T109" s="172">
        <f>SUM(T110:T154)</f>
        <v>0</v>
      </c>
      <c r="AR109" s="173" t="s">
        <v>88</v>
      </c>
      <c r="AT109" s="174" t="s">
        <v>80</v>
      </c>
      <c r="AU109" s="174" t="s">
        <v>88</v>
      </c>
      <c r="AY109" s="173" t="s">
        <v>165</v>
      </c>
      <c r="BK109" s="175">
        <f>SUM(BK110:BK154)</f>
        <v>0</v>
      </c>
    </row>
    <row r="110" spans="1:65" s="2" customFormat="1" ht="37.9" customHeight="1">
      <c r="A110" s="34"/>
      <c r="B110" s="35"/>
      <c r="C110" s="178" t="s">
        <v>88</v>
      </c>
      <c r="D110" s="178" t="s">
        <v>167</v>
      </c>
      <c r="E110" s="179" t="s">
        <v>1983</v>
      </c>
      <c r="F110" s="180" t="s">
        <v>1984</v>
      </c>
      <c r="G110" s="181" t="s">
        <v>170</v>
      </c>
      <c r="H110" s="182">
        <v>128.44999999999999</v>
      </c>
      <c r="I110" s="183"/>
      <c r="J110" s="184">
        <f>ROUND(I110*H110,2)</f>
        <v>0</v>
      </c>
      <c r="K110" s="180" t="s">
        <v>171</v>
      </c>
      <c r="L110" s="39"/>
      <c r="M110" s="185" t="s">
        <v>79</v>
      </c>
      <c r="N110" s="186" t="s">
        <v>51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172</v>
      </c>
      <c r="AT110" s="189" t="s">
        <v>167</v>
      </c>
      <c r="AU110" s="189" t="s">
        <v>90</v>
      </c>
      <c r="AY110" s="16" t="s">
        <v>165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6" t="s">
        <v>88</v>
      </c>
      <c r="BK110" s="190">
        <f>ROUND(I110*H110,2)</f>
        <v>0</v>
      </c>
      <c r="BL110" s="16" t="s">
        <v>172</v>
      </c>
      <c r="BM110" s="189" t="s">
        <v>1985</v>
      </c>
    </row>
    <row r="111" spans="1:65" s="2" customFormat="1">
      <c r="A111" s="34"/>
      <c r="B111" s="35"/>
      <c r="C111" s="36"/>
      <c r="D111" s="191" t="s">
        <v>174</v>
      </c>
      <c r="E111" s="36"/>
      <c r="F111" s="192" t="s">
        <v>1986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6" t="s">
        <v>174</v>
      </c>
      <c r="AU111" s="16" t="s">
        <v>90</v>
      </c>
    </row>
    <row r="112" spans="1:65" s="13" customFormat="1">
      <c r="B112" s="196"/>
      <c r="C112" s="197"/>
      <c r="D112" s="198" t="s">
        <v>176</v>
      </c>
      <c r="E112" s="199" t="s">
        <v>79</v>
      </c>
      <c r="F112" s="200" t="s">
        <v>1987</v>
      </c>
      <c r="G112" s="197"/>
      <c r="H112" s="201">
        <v>8.75</v>
      </c>
      <c r="I112" s="202"/>
      <c r="J112" s="197"/>
      <c r="K112" s="197"/>
      <c r="L112" s="203"/>
      <c r="M112" s="204"/>
      <c r="N112" s="205"/>
      <c r="O112" s="205"/>
      <c r="P112" s="205"/>
      <c r="Q112" s="205"/>
      <c r="R112" s="205"/>
      <c r="S112" s="205"/>
      <c r="T112" s="206"/>
      <c r="AT112" s="207" t="s">
        <v>176</v>
      </c>
      <c r="AU112" s="207" t="s">
        <v>90</v>
      </c>
      <c r="AV112" s="13" t="s">
        <v>90</v>
      </c>
      <c r="AW112" s="13" t="s">
        <v>39</v>
      </c>
      <c r="AX112" s="13" t="s">
        <v>81</v>
      </c>
      <c r="AY112" s="207" t="s">
        <v>165</v>
      </c>
    </row>
    <row r="113" spans="1:65" s="13" customFormat="1">
      <c r="B113" s="196"/>
      <c r="C113" s="197"/>
      <c r="D113" s="198" t="s">
        <v>176</v>
      </c>
      <c r="E113" s="199" t="s">
        <v>79</v>
      </c>
      <c r="F113" s="200" t="s">
        <v>1988</v>
      </c>
      <c r="G113" s="197"/>
      <c r="H113" s="201">
        <v>119.7</v>
      </c>
      <c r="I113" s="202"/>
      <c r="J113" s="197"/>
      <c r="K113" s="197"/>
      <c r="L113" s="203"/>
      <c r="M113" s="204"/>
      <c r="N113" s="205"/>
      <c r="O113" s="205"/>
      <c r="P113" s="205"/>
      <c r="Q113" s="205"/>
      <c r="R113" s="205"/>
      <c r="S113" s="205"/>
      <c r="T113" s="206"/>
      <c r="AT113" s="207" t="s">
        <v>176</v>
      </c>
      <c r="AU113" s="207" t="s">
        <v>90</v>
      </c>
      <c r="AV113" s="13" t="s">
        <v>90</v>
      </c>
      <c r="AW113" s="13" t="s">
        <v>39</v>
      </c>
      <c r="AX113" s="13" t="s">
        <v>81</v>
      </c>
      <c r="AY113" s="207" t="s">
        <v>165</v>
      </c>
    </row>
    <row r="114" spans="1:65" s="2" customFormat="1" ht="44.25" customHeight="1">
      <c r="A114" s="34"/>
      <c r="B114" s="35"/>
      <c r="C114" s="178" t="s">
        <v>90</v>
      </c>
      <c r="D114" s="178" t="s">
        <v>167</v>
      </c>
      <c r="E114" s="179" t="s">
        <v>1989</v>
      </c>
      <c r="F114" s="180" t="s">
        <v>1990</v>
      </c>
      <c r="G114" s="181" t="s">
        <v>170</v>
      </c>
      <c r="H114" s="182">
        <v>40.732999999999997</v>
      </c>
      <c r="I114" s="183"/>
      <c r="J114" s="184">
        <f>ROUND(I114*H114,2)</f>
        <v>0</v>
      </c>
      <c r="K114" s="180" t="s">
        <v>171</v>
      </c>
      <c r="L114" s="39"/>
      <c r="M114" s="185" t="s">
        <v>79</v>
      </c>
      <c r="N114" s="186" t="s">
        <v>51</v>
      </c>
      <c r="O114" s="64"/>
      <c r="P114" s="187">
        <f>O114*H114</f>
        <v>0</v>
      </c>
      <c r="Q114" s="187">
        <v>0</v>
      </c>
      <c r="R114" s="187">
        <f>Q114*H114</f>
        <v>0</v>
      </c>
      <c r="S114" s="187">
        <v>0</v>
      </c>
      <c r="T114" s="18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9" t="s">
        <v>172</v>
      </c>
      <c r="AT114" s="189" t="s">
        <v>167</v>
      </c>
      <c r="AU114" s="189" t="s">
        <v>90</v>
      </c>
      <c r="AY114" s="16" t="s">
        <v>165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6" t="s">
        <v>88</v>
      </c>
      <c r="BK114" s="190">
        <f>ROUND(I114*H114,2)</f>
        <v>0</v>
      </c>
      <c r="BL114" s="16" t="s">
        <v>172</v>
      </c>
      <c r="BM114" s="189" t="s">
        <v>1991</v>
      </c>
    </row>
    <row r="115" spans="1:65" s="2" customFormat="1">
      <c r="A115" s="34"/>
      <c r="B115" s="35"/>
      <c r="C115" s="36"/>
      <c r="D115" s="191" t="s">
        <v>174</v>
      </c>
      <c r="E115" s="36"/>
      <c r="F115" s="192" t="s">
        <v>1992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6" t="s">
        <v>174</v>
      </c>
      <c r="AU115" s="16" t="s">
        <v>90</v>
      </c>
    </row>
    <row r="116" spans="1:65" s="13" customFormat="1" ht="22.5">
      <c r="B116" s="196"/>
      <c r="C116" s="197"/>
      <c r="D116" s="198" t="s">
        <v>176</v>
      </c>
      <c r="E116" s="199" t="s">
        <v>79</v>
      </c>
      <c r="F116" s="200" t="s">
        <v>1993</v>
      </c>
      <c r="G116" s="197"/>
      <c r="H116" s="201">
        <v>25.539000000000001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39</v>
      </c>
      <c r="AX116" s="13" t="s">
        <v>81</v>
      </c>
      <c r="AY116" s="207" t="s">
        <v>165</v>
      </c>
    </row>
    <row r="117" spans="1:65" s="13" customFormat="1" ht="45">
      <c r="B117" s="196"/>
      <c r="C117" s="197"/>
      <c r="D117" s="198" t="s">
        <v>176</v>
      </c>
      <c r="E117" s="199" t="s">
        <v>79</v>
      </c>
      <c r="F117" s="200" t="s">
        <v>1994</v>
      </c>
      <c r="G117" s="197"/>
      <c r="H117" s="201">
        <v>15.194000000000001</v>
      </c>
      <c r="I117" s="202"/>
      <c r="J117" s="197"/>
      <c r="K117" s="197"/>
      <c r="L117" s="203"/>
      <c r="M117" s="204"/>
      <c r="N117" s="205"/>
      <c r="O117" s="205"/>
      <c r="P117" s="205"/>
      <c r="Q117" s="205"/>
      <c r="R117" s="205"/>
      <c r="S117" s="205"/>
      <c r="T117" s="206"/>
      <c r="AT117" s="207" t="s">
        <v>176</v>
      </c>
      <c r="AU117" s="207" t="s">
        <v>90</v>
      </c>
      <c r="AV117" s="13" t="s">
        <v>90</v>
      </c>
      <c r="AW117" s="13" t="s">
        <v>39</v>
      </c>
      <c r="AX117" s="13" t="s">
        <v>81</v>
      </c>
      <c r="AY117" s="207" t="s">
        <v>165</v>
      </c>
    </row>
    <row r="118" spans="1:65" s="2" customFormat="1" ht="44.25" customHeight="1">
      <c r="A118" s="34"/>
      <c r="B118" s="35"/>
      <c r="C118" s="178" t="s">
        <v>182</v>
      </c>
      <c r="D118" s="178" t="s">
        <v>167</v>
      </c>
      <c r="E118" s="179" t="s">
        <v>1609</v>
      </c>
      <c r="F118" s="180" t="s">
        <v>1610</v>
      </c>
      <c r="G118" s="181" t="s">
        <v>170</v>
      </c>
      <c r="H118" s="182">
        <v>7.92</v>
      </c>
      <c r="I118" s="183"/>
      <c r="J118" s="184">
        <f>ROUND(I118*H118,2)</f>
        <v>0</v>
      </c>
      <c r="K118" s="180" t="s">
        <v>171</v>
      </c>
      <c r="L118" s="39"/>
      <c r="M118" s="185" t="s">
        <v>79</v>
      </c>
      <c r="N118" s="186" t="s">
        <v>51</v>
      </c>
      <c r="O118" s="64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172</v>
      </c>
      <c r="AT118" s="189" t="s">
        <v>167</v>
      </c>
      <c r="AU118" s="189" t="s">
        <v>90</v>
      </c>
      <c r="AY118" s="16" t="s">
        <v>165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6" t="s">
        <v>88</v>
      </c>
      <c r="BK118" s="190">
        <f>ROUND(I118*H118,2)</f>
        <v>0</v>
      </c>
      <c r="BL118" s="16" t="s">
        <v>172</v>
      </c>
      <c r="BM118" s="189" t="s">
        <v>1995</v>
      </c>
    </row>
    <row r="119" spans="1:65" s="2" customFormat="1">
      <c r="A119" s="34"/>
      <c r="B119" s="35"/>
      <c r="C119" s="36"/>
      <c r="D119" s="191" t="s">
        <v>174</v>
      </c>
      <c r="E119" s="36"/>
      <c r="F119" s="192" t="s">
        <v>1612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6" t="s">
        <v>174</v>
      </c>
      <c r="AU119" s="16" t="s">
        <v>90</v>
      </c>
    </row>
    <row r="120" spans="1:65" s="13" customFormat="1">
      <c r="B120" s="196"/>
      <c r="C120" s="197"/>
      <c r="D120" s="198" t="s">
        <v>176</v>
      </c>
      <c r="E120" s="199" t="s">
        <v>79</v>
      </c>
      <c r="F120" s="200" t="s">
        <v>1996</v>
      </c>
      <c r="G120" s="197"/>
      <c r="H120" s="201">
        <v>7.92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176</v>
      </c>
      <c r="AU120" s="207" t="s">
        <v>90</v>
      </c>
      <c r="AV120" s="13" t="s">
        <v>90</v>
      </c>
      <c r="AW120" s="13" t="s">
        <v>39</v>
      </c>
      <c r="AX120" s="13" t="s">
        <v>81</v>
      </c>
      <c r="AY120" s="207" t="s">
        <v>165</v>
      </c>
    </row>
    <row r="121" spans="1:65" s="2" customFormat="1" ht="49.15" customHeight="1">
      <c r="A121" s="34"/>
      <c r="B121" s="35"/>
      <c r="C121" s="178" t="s">
        <v>172</v>
      </c>
      <c r="D121" s="178" t="s">
        <v>167</v>
      </c>
      <c r="E121" s="179" t="s">
        <v>1997</v>
      </c>
      <c r="F121" s="180" t="s">
        <v>1998</v>
      </c>
      <c r="G121" s="181" t="s">
        <v>170</v>
      </c>
      <c r="H121" s="182">
        <v>61.331000000000003</v>
      </c>
      <c r="I121" s="183"/>
      <c r="J121" s="184">
        <f>ROUND(I121*H121,2)</f>
        <v>0</v>
      </c>
      <c r="K121" s="180" t="s">
        <v>171</v>
      </c>
      <c r="L121" s="39"/>
      <c r="M121" s="185" t="s">
        <v>79</v>
      </c>
      <c r="N121" s="186" t="s">
        <v>51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172</v>
      </c>
      <c r="AT121" s="189" t="s">
        <v>167</v>
      </c>
      <c r="AU121" s="189" t="s">
        <v>90</v>
      </c>
      <c r="AY121" s="16" t="s">
        <v>165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6" t="s">
        <v>88</v>
      </c>
      <c r="BK121" s="190">
        <f>ROUND(I121*H121,2)</f>
        <v>0</v>
      </c>
      <c r="BL121" s="16" t="s">
        <v>172</v>
      </c>
      <c r="BM121" s="189" t="s">
        <v>1999</v>
      </c>
    </row>
    <row r="122" spans="1:65" s="2" customFormat="1">
      <c r="A122" s="34"/>
      <c r="B122" s="35"/>
      <c r="C122" s="36"/>
      <c r="D122" s="191" t="s">
        <v>174</v>
      </c>
      <c r="E122" s="36"/>
      <c r="F122" s="192" t="s">
        <v>2000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6" t="s">
        <v>174</v>
      </c>
      <c r="AU122" s="16" t="s">
        <v>90</v>
      </c>
    </row>
    <row r="123" spans="1:65" s="13" customFormat="1" ht="22.5">
      <c r="B123" s="196"/>
      <c r="C123" s="197"/>
      <c r="D123" s="198" t="s">
        <v>176</v>
      </c>
      <c r="E123" s="199" t="s">
        <v>79</v>
      </c>
      <c r="F123" s="200" t="s">
        <v>2001</v>
      </c>
      <c r="G123" s="197"/>
      <c r="H123" s="201">
        <v>61.331000000000003</v>
      </c>
      <c r="I123" s="202"/>
      <c r="J123" s="197"/>
      <c r="K123" s="197"/>
      <c r="L123" s="203"/>
      <c r="M123" s="204"/>
      <c r="N123" s="205"/>
      <c r="O123" s="205"/>
      <c r="P123" s="205"/>
      <c r="Q123" s="205"/>
      <c r="R123" s="205"/>
      <c r="S123" s="205"/>
      <c r="T123" s="206"/>
      <c r="AT123" s="207" t="s">
        <v>176</v>
      </c>
      <c r="AU123" s="207" t="s">
        <v>90</v>
      </c>
      <c r="AV123" s="13" t="s">
        <v>90</v>
      </c>
      <c r="AW123" s="13" t="s">
        <v>39</v>
      </c>
      <c r="AX123" s="13" t="s">
        <v>81</v>
      </c>
      <c r="AY123" s="207" t="s">
        <v>165</v>
      </c>
    </row>
    <row r="124" spans="1:65" s="2" customFormat="1" ht="62.65" customHeight="1">
      <c r="A124" s="34"/>
      <c r="B124" s="35"/>
      <c r="C124" s="178" t="s">
        <v>195</v>
      </c>
      <c r="D124" s="178" t="s">
        <v>167</v>
      </c>
      <c r="E124" s="179" t="s">
        <v>1629</v>
      </c>
      <c r="F124" s="180" t="s">
        <v>1630</v>
      </c>
      <c r="G124" s="181" t="s">
        <v>170</v>
      </c>
      <c r="H124" s="182">
        <v>200.75899999999999</v>
      </c>
      <c r="I124" s="183"/>
      <c r="J124" s="184">
        <f>ROUND(I124*H124,2)</f>
        <v>0</v>
      </c>
      <c r="K124" s="180" t="s">
        <v>171</v>
      </c>
      <c r="L124" s="39"/>
      <c r="M124" s="185" t="s">
        <v>79</v>
      </c>
      <c r="N124" s="186" t="s">
        <v>51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172</v>
      </c>
      <c r="AT124" s="189" t="s">
        <v>167</v>
      </c>
      <c r="AU124" s="189" t="s">
        <v>90</v>
      </c>
      <c r="AY124" s="16" t="s">
        <v>165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6" t="s">
        <v>88</v>
      </c>
      <c r="BK124" s="190">
        <f>ROUND(I124*H124,2)</f>
        <v>0</v>
      </c>
      <c r="BL124" s="16" t="s">
        <v>172</v>
      </c>
      <c r="BM124" s="189" t="s">
        <v>2002</v>
      </c>
    </row>
    <row r="125" spans="1:65" s="2" customFormat="1">
      <c r="A125" s="34"/>
      <c r="B125" s="35"/>
      <c r="C125" s="36"/>
      <c r="D125" s="191" t="s">
        <v>174</v>
      </c>
      <c r="E125" s="36"/>
      <c r="F125" s="192" t="s">
        <v>1632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6" t="s">
        <v>174</v>
      </c>
      <c r="AU125" s="16" t="s">
        <v>90</v>
      </c>
    </row>
    <row r="126" spans="1:65" s="13" customFormat="1">
      <c r="B126" s="196"/>
      <c r="C126" s="197"/>
      <c r="D126" s="198" t="s">
        <v>176</v>
      </c>
      <c r="E126" s="199" t="s">
        <v>79</v>
      </c>
      <c r="F126" s="200" t="s">
        <v>2003</v>
      </c>
      <c r="G126" s="197"/>
      <c r="H126" s="201">
        <v>109.98399999999999</v>
      </c>
      <c r="I126" s="202"/>
      <c r="J126" s="197"/>
      <c r="K126" s="197"/>
      <c r="L126" s="203"/>
      <c r="M126" s="204"/>
      <c r="N126" s="205"/>
      <c r="O126" s="205"/>
      <c r="P126" s="205"/>
      <c r="Q126" s="205"/>
      <c r="R126" s="205"/>
      <c r="S126" s="205"/>
      <c r="T126" s="206"/>
      <c r="AT126" s="207" t="s">
        <v>176</v>
      </c>
      <c r="AU126" s="207" t="s">
        <v>90</v>
      </c>
      <c r="AV126" s="13" t="s">
        <v>90</v>
      </c>
      <c r="AW126" s="13" t="s">
        <v>39</v>
      </c>
      <c r="AX126" s="13" t="s">
        <v>81</v>
      </c>
      <c r="AY126" s="207" t="s">
        <v>165</v>
      </c>
    </row>
    <row r="127" spans="1:65" s="13" customFormat="1">
      <c r="B127" s="196"/>
      <c r="C127" s="197"/>
      <c r="D127" s="198" t="s">
        <v>176</v>
      </c>
      <c r="E127" s="199" t="s">
        <v>79</v>
      </c>
      <c r="F127" s="200" t="s">
        <v>2004</v>
      </c>
      <c r="G127" s="197"/>
      <c r="H127" s="201">
        <v>90.775000000000006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176</v>
      </c>
      <c r="AU127" s="207" t="s">
        <v>90</v>
      </c>
      <c r="AV127" s="13" t="s">
        <v>90</v>
      </c>
      <c r="AW127" s="13" t="s">
        <v>39</v>
      </c>
      <c r="AX127" s="13" t="s">
        <v>81</v>
      </c>
      <c r="AY127" s="207" t="s">
        <v>165</v>
      </c>
    </row>
    <row r="128" spans="1:65" s="2" customFormat="1" ht="62.65" customHeight="1">
      <c r="A128" s="34"/>
      <c r="B128" s="35"/>
      <c r="C128" s="178" t="s">
        <v>202</v>
      </c>
      <c r="D128" s="178" t="s">
        <v>167</v>
      </c>
      <c r="E128" s="179" t="s">
        <v>183</v>
      </c>
      <c r="F128" s="180" t="s">
        <v>184</v>
      </c>
      <c r="G128" s="181" t="s">
        <v>170</v>
      </c>
      <c r="H128" s="182">
        <v>147.63200000000001</v>
      </c>
      <c r="I128" s="183"/>
      <c r="J128" s="184">
        <f>ROUND(I128*H128,2)</f>
        <v>0</v>
      </c>
      <c r="K128" s="180" t="s">
        <v>171</v>
      </c>
      <c r="L128" s="39"/>
      <c r="M128" s="185" t="s">
        <v>79</v>
      </c>
      <c r="N128" s="186" t="s">
        <v>51</v>
      </c>
      <c r="O128" s="64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172</v>
      </c>
      <c r="AT128" s="189" t="s">
        <v>167</v>
      </c>
      <c r="AU128" s="189" t="s">
        <v>90</v>
      </c>
      <c r="AY128" s="16" t="s">
        <v>165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6" t="s">
        <v>88</v>
      </c>
      <c r="BK128" s="190">
        <f>ROUND(I128*H128,2)</f>
        <v>0</v>
      </c>
      <c r="BL128" s="16" t="s">
        <v>172</v>
      </c>
      <c r="BM128" s="189" t="s">
        <v>2005</v>
      </c>
    </row>
    <row r="129" spans="1:65" s="2" customFormat="1">
      <c r="A129" s="34"/>
      <c r="B129" s="35"/>
      <c r="C129" s="36"/>
      <c r="D129" s="191" t="s">
        <v>174</v>
      </c>
      <c r="E129" s="36"/>
      <c r="F129" s="192" t="s">
        <v>186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6" t="s">
        <v>174</v>
      </c>
      <c r="AU129" s="16" t="s">
        <v>90</v>
      </c>
    </row>
    <row r="130" spans="1:65" s="13" customFormat="1">
      <c r="B130" s="196"/>
      <c r="C130" s="197"/>
      <c r="D130" s="198" t="s">
        <v>176</v>
      </c>
      <c r="E130" s="199" t="s">
        <v>79</v>
      </c>
      <c r="F130" s="200" t="s">
        <v>2006</v>
      </c>
      <c r="G130" s="197"/>
      <c r="H130" s="201">
        <v>128.44999999999999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AT130" s="207" t="s">
        <v>176</v>
      </c>
      <c r="AU130" s="207" t="s">
        <v>90</v>
      </c>
      <c r="AV130" s="13" t="s">
        <v>90</v>
      </c>
      <c r="AW130" s="13" t="s">
        <v>39</v>
      </c>
      <c r="AX130" s="13" t="s">
        <v>81</v>
      </c>
      <c r="AY130" s="207" t="s">
        <v>165</v>
      </c>
    </row>
    <row r="131" spans="1:65" s="13" customFormat="1" ht="22.5">
      <c r="B131" s="196"/>
      <c r="C131" s="197"/>
      <c r="D131" s="198" t="s">
        <v>176</v>
      </c>
      <c r="E131" s="199" t="s">
        <v>79</v>
      </c>
      <c r="F131" s="200" t="s">
        <v>2007</v>
      </c>
      <c r="G131" s="197"/>
      <c r="H131" s="201">
        <v>4.6020000000000003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176</v>
      </c>
      <c r="AU131" s="207" t="s">
        <v>90</v>
      </c>
      <c r="AV131" s="13" t="s">
        <v>90</v>
      </c>
      <c r="AW131" s="13" t="s">
        <v>39</v>
      </c>
      <c r="AX131" s="13" t="s">
        <v>81</v>
      </c>
      <c r="AY131" s="207" t="s">
        <v>165</v>
      </c>
    </row>
    <row r="132" spans="1:65" s="13" customFormat="1">
      <c r="B132" s="196"/>
      <c r="C132" s="197"/>
      <c r="D132" s="198" t="s">
        <v>176</v>
      </c>
      <c r="E132" s="199" t="s">
        <v>79</v>
      </c>
      <c r="F132" s="200" t="s">
        <v>2008</v>
      </c>
      <c r="G132" s="197"/>
      <c r="H132" s="201">
        <v>14.58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176</v>
      </c>
      <c r="AU132" s="207" t="s">
        <v>90</v>
      </c>
      <c r="AV132" s="13" t="s">
        <v>90</v>
      </c>
      <c r="AW132" s="13" t="s">
        <v>39</v>
      </c>
      <c r="AX132" s="13" t="s">
        <v>81</v>
      </c>
      <c r="AY132" s="207" t="s">
        <v>165</v>
      </c>
    </row>
    <row r="133" spans="1:65" s="2" customFormat="1" ht="44.25" customHeight="1">
      <c r="A133" s="34"/>
      <c r="B133" s="35"/>
      <c r="C133" s="178" t="s">
        <v>210</v>
      </c>
      <c r="D133" s="178" t="s">
        <v>167</v>
      </c>
      <c r="E133" s="179" t="s">
        <v>2009</v>
      </c>
      <c r="F133" s="180" t="s">
        <v>2010</v>
      </c>
      <c r="G133" s="181" t="s">
        <v>170</v>
      </c>
      <c r="H133" s="182">
        <v>109.98399999999999</v>
      </c>
      <c r="I133" s="183"/>
      <c r="J133" s="184">
        <f>ROUND(I133*H133,2)</f>
        <v>0</v>
      </c>
      <c r="K133" s="180" t="s">
        <v>171</v>
      </c>
      <c r="L133" s="39"/>
      <c r="M133" s="185" t="s">
        <v>79</v>
      </c>
      <c r="N133" s="186" t="s">
        <v>51</v>
      </c>
      <c r="O133" s="64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172</v>
      </c>
      <c r="AT133" s="189" t="s">
        <v>167</v>
      </c>
      <c r="AU133" s="189" t="s">
        <v>90</v>
      </c>
      <c r="AY133" s="16" t="s">
        <v>165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6" t="s">
        <v>88</v>
      </c>
      <c r="BK133" s="190">
        <f>ROUND(I133*H133,2)</f>
        <v>0</v>
      </c>
      <c r="BL133" s="16" t="s">
        <v>172</v>
      </c>
      <c r="BM133" s="189" t="s">
        <v>2011</v>
      </c>
    </row>
    <row r="134" spans="1:65" s="2" customFormat="1">
      <c r="A134" s="34"/>
      <c r="B134" s="35"/>
      <c r="C134" s="36"/>
      <c r="D134" s="191" t="s">
        <v>174</v>
      </c>
      <c r="E134" s="36"/>
      <c r="F134" s="192" t="s">
        <v>2012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6" t="s">
        <v>174</v>
      </c>
      <c r="AU134" s="16" t="s">
        <v>90</v>
      </c>
    </row>
    <row r="135" spans="1:65" s="13" customFormat="1">
      <c r="B135" s="196"/>
      <c r="C135" s="197"/>
      <c r="D135" s="198" t="s">
        <v>176</v>
      </c>
      <c r="E135" s="199" t="s">
        <v>79</v>
      </c>
      <c r="F135" s="200" t="s">
        <v>2013</v>
      </c>
      <c r="G135" s="197"/>
      <c r="H135" s="201">
        <v>109.98399999999999</v>
      </c>
      <c r="I135" s="202"/>
      <c r="J135" s="197"/>
      <c r="K135" s="197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176</v>
      </c>
      <c r="AU135" s="207" t="s">
        <v>90</v>
      </c>
      <c r="AV135" s="13" t="s">
        <v>90</v>
      </c>
      <c r="AW135" s="13" t="s">
        <v>39</v>
      </c>
      <c r="AX135" s="13" t="s">
        <v>81</v>
      </c>
      <c r="AY135" s="207" t="s">
        <v>165</v>
      </c>
    </row>
    <row r="136" spans="1:65" s="2" customFormat="1" ht="44.25" customHeight="1">
      <c r="A136" s="34"/>
      <c r="B136" s="35"/>
      <c r="C136" s="178" t="s">
        <v>218</v>
      </c>
      <c r="D136" s="178" t="s">
        <v>167</v>
      </c>
      <c r="E136" s="179" t="s">
        <v>188</v>
      </c>
      <c r="F136" s="180" t="s">
        <v>189</v>
      </c>
      <c r="G136" s="181" t="s">
        <v>190</v>
      </c>
      <c r="H136" s="182">
        <v>258.35599999999999</v>
      </c>
      <c r="I136" s="183"/>
      <c r="J136" s="184">
        <f>ROUND(I136*H136,2)</f>
        <v>0</v>
      </c>
      <c r="K136" s="180" t="s">
        <v>171</v>
      </c>
      <c r="L136" s="39"/>
      <c r="M136" s="185" t="s">
        <v>79</v>
      </c>
      <c r="N136" s="186" t="s">
        <v>51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172</v>
      </c>
      <c r="AT136" s="189" t="s">
        <v>167</v>
      </c>
      <c r="AU136" s="189" t="s">
        <v>90</v>
      </c>
      <c r="AY136" s="16" t="s">
        <v>165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6" t="s">
        <v>88</v>
      </c>
      <c r="BK136" s="190">
        <f>ROUND(I136*H136,2)</f>
        <v>0</v>
      </c>
      <c r="BL136" s="16" t="s">
        <v>172</v>
      </c>
      <c r="BM136" s="189" t="s">
        <v>2014</v>
      </c>
    </row>
    <row r="137" spans="1:65" s="2" customFormat="1">
      <c r="A137" s="34"/>
      <c r="B137" s="35"/>
      <c r="C137" s="36"/>
      <c r="D137" s="191" t="s">
        <v>174</v>
      </c>
      <c r="E137" s="36"/>
      <c r="F137" s="192" t="s">
        <v>192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6" t="s">
        <v>174</v>
      </c>
      <c r="AU137" s="16" t="s">
        <v>90</v>
      </c>
    </row>
    <row r="138" spans="1:65" s="13" customFormat="1">
      <c r="B138" s="196"/>
      <c r="C138" s="197"/>
      <c r="D138" s="198" t="s">
        <v>176</v>
      </c>
      <c r="E138" s="197"/>
      <c r="F138" s="200" t="s">
        <v>2015</v>
      </c>
      <c r="G138" s="197"/>
      <c r="H138" s="201">
        <v>258.35599999999999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176</v>
      </c>
      <c r="AU138" s="207" t="s">
        <v>90</v>
      </c>
      <c r="AV138" s="13" t="s">
        <v>90</v>
      </c>
      <c r="AW138" s="13" t="s">
        <v>4</v>
      </c>
      <c r="AX138" s="13" t="s">
        <v>88</v>
      </c>
      <c r="AY138" s="207" t="s">
        <v>165</v>
      </c>
    </row>
    <row r="139" spans="1:65" s="2" customFormat="1" ht="44.25" customHeight="1">
      <c r="A139" s="34"/>
      <c r="B139" s="35"/>
      <c r="C139" s="178" t="s">
        <v>223</v>
      </c>
      <c r="D139" s="178" t="s">
        <v>167</v>
      </c>
      <c r="E139" s="179" t="s">
        <v>1650</v>
      </c>
      <c r="F139" s="180" t="s">
        <v>1651</v>
      </c>
      <c r="G139" s="181" t="s">
        <v>170</v>
      </c>
      <c r="H139" s="182">
        <v>90.775000000000006</v>
      </c>
      <c r="I139" s="183"/>
      <c r="J139" s="184">
        <f>ROUND(I139*H139,2)</f>
        <v>0</v>
      </c>
      <c r="K139" s="180" t="s">
        <v>171</v>
      </c>
      <c r="L139" s="39"/>
      <c r="M139" s="185" t="s">
        <v>79</v>
      </c>
      <c r="N139" s="186" t="s">
        <v>51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172</v>
      </c>
      <c r="AT139" s="189" t="s">
        <v>167</v>
      </c>
      <c r="AU139" s="189" t="s">
        <v>90</v>
      </c>
      <c r="AY139" s="16" t="s">
        <v>165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6" t="s">
        <v>88</v>
      </c>
      <c r="BK139" s="190">
        <f>ROUND(I139*H139,2)</f>
        <v>0</v>
      </c>
      <c r="BL139" s="16" t="s">
        <v>172</v>
      </c>
      <c r="BM139" s="189" t="s">
        <v>2016</v>
      </c>
    </row>
    <row r="140" spans="1:65" s="2" customFormat="1">
      <c r="A140" s="34"/>
      <c r="B140" s="35"/>
      <c r="C140" s="36"/>
      <c r="D140" s="191" t="s">
        <v>174</v>
      </c>
      <c r="E140" s="36"/>
      <c r="F140" s="192" t="s">
        <v>1653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6" t="s">
        <v>174</v>
      </c>
      <c r="AU140" s="16" t="s">
        <v>90</v>
      </c>
    </row>
    <row r="141" spans="1:65" s="13" customFormat="1">
      <c r="B141" s="196"/>
      <c r="C141" s="197"/>
      <c r="D141" s="198" t="s">
        <v>176</v>
      </c>
      <c r="E141" s="199" t="s">
        <v>79</v>
      </c>
      <c r="F141" s="200" t="s">
        <v>2017</v>
      </c>
      <c r="G141" s="197"/>
      <c r="H141" s="201">
        <v>40.732999999999997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176</v>
      </c>
      <c r="AU141" s="207" t="s">
        <v>90</v>
      </c>
      <c r="AV141" s="13" t="s">
        <v>90</v>
      </c>
      <c r="AW141" s="13" t="s">
        <v>39</v>
      </c>
      <c r="AX141" s="13" t="s">
        <v>81</v>
      </c>
      <c r="AY141" s="207" t="s">
        <v>165</v>
      </c>
    </row>
    <row r="142" spans="1:65" s="13" customFormat="1">
      <c r="B142" s="196"/>
      <c r="C142" s="197"/>
      <c r="D142" s="198" t="s">
        <v>176</v>
      </c>
      <c r="E142" s="199" t="s">
        <v>79</v>
      </c>
      <c r="F142" s="200" t="s">
        <v>2018</v>
      </c>
      <c r="G142" s="197"/>
      <c r="H142" s="201">
        <v>-3.6920000000000002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176</v>
      </c>
      <c r="AU142" s="207" t="s">
        <v>90</v>
      </c>
      <c r="AV142" s="13" t="s">
        <v>90</v>
      </c>
      <c r="AW142" s="13" t="s">
        <v>39</v>
      </c>
      <c r="AX142" s="13" t="s">
        <v>81</v>
      </c>
      <c r="AY142" s="207" t="s">
        <v>165</v>
      </c>
    </row>
    <row r="143" spans="1:65" s="13" customFormat="1">
      <c r="B143" s="196"/>
      <c r="C143" s="197"/>
      <c r="D143" s="198" t="s">
        <v>176</v>
      </c>
      <c r="E143" s="199" t="s">
        <v>79</v>
      </c>
      <c r="F143" s="200" t="s">
        <v>2019</v>
      </c>
      <c r="G143" s="197"/>
      <c r="H143" s="201">
        <v>-0.94</v>
      </c>
      <c r="I143" s="202"/>
      <c r="J143" s="197"/>
      <c r="K143" s="197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176</v>
      </c>
      <c r="AU143" s="207" t="s">
        <v>90</v>
      </c>
      <c r="AV143" s="13" t="s">
        <v>90</v>
      </c>
      <c r="AW143" s="13" t="s">
        <v>39</v>
      </c>
      <c r="AX143" s="13" t="s">
        <v>81</v>
      </c>
      <c r="AY143" s="207" t="s">
        <v>165</v>
      </c>
    </row>
    <row r="144" spans="1:65" s="13" customFormat="1" ht="22.5">
      <c r="B144" s="196"/>
      <c r="C144" s="197"/>
      <c r="D144" s="198" t="s">
        <v>176</v>
      </c>
      <c r="E144" s="199" t="s">
        <v>79</v>
      </c>
      <c r="F144" s="200" t="s">
        <v>2020</v>
      </c>
      <c r="G144" s="197"/>
      <c r="H144" s="201">
        <v>54.673999999999999</v>
      </c>
      <c r="I144" s="202"/>
      <c r="J144" s="197"/>
      <c r="K144" s="197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176</v>
      </c>
      <c r="AU144" s="207" t="s">
        <v>90</v>
      </c>
      <c r="AV144" s="13" t="s">
        <v>90</v>
      </c>
      <c r="AW144" s="13" t="s">
        <v>39</v>
      </c>
      <c r="AX144" s="13" t="s">
        <v>81</v>
      </c>
      <c r="AY144" s="207" t="s">
        <v>165</v>
      </c>
    </row>
    <row r="145" spans="1:65" s="2" customFormat="1" ht="66.75" customHeight="1">
      <c r="A145" s="34"/>
      <c r="B145" s="35"/>
      <c r="C145" s="178" t="s">
        <v>229</v>
      </c>
      <c r="D145" s="178" t="s">
        <v>167</v>
      </c>
      <c r="E145" s="179" t="s">
        <v>2021</v>
      </c>
      <c r="F145" s="180" t="s">
        <v>2022</v>
      </c>
      <c r="G145" s="181" t="s">
        <v>170</v>
      </c>
      <c r="H145" s="182">
        <v>10.664999999999999</v>
      </c>
      <c r="I145" s="183"/>
      <c r="J145" s="184">
        <f>ROUND(I145*H145,2)</f>
        <v>0</v>
      </c>
      <c r="K145" s="180" t="s">
        <v>171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90</v>
      </c>
      <c r="AY145" s="16" t="s">
        <v>165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88</v>
      </c>
      <c r="BK145" s="190">
        <f>ROUND(I145*H145,2)</f>
        <v>0</v>
      </c>
      <c r="BL145" s="16" t="s">
        <v>172</v>
      </c>
      <c r="BM145" s="189" t="s">
        <v>2023</v>
      </c>
    </row>
    <row r="146" spans="1:65" s="2" customFormat="1">
      <c r="A146" s="34"/>
      <c r="B146" s="35"/>
      <c r="C146" s="36"/>
      <c r="D146" s="191" t="s">
        <v>174</v>
      </c>
      <c r="E146" s="36"/>
      <c r="F146" s="192" t="s">
        <v>2024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174</v>
      </c>
      <c r="AU146" s="16" t="s">
        <v>90</v>
      </c>
    </row>
    <row r="147" spans="1:65" s="13" customFormat="1">
      <c r="B147" s="196"/>
      <c r="C147" s="197"/>
      <c r="D147" s="198" t="s">
        <v>176</v>
      </c>
      <c r="E147" s="199" t="s">
        <v>79</v>
      </c>
      <c r="F147" s="200" t="s">
        <v>2025</v>
      </c>
      <c r="G147" s="197"/>
      <c r="H147" s="201">
        <v>8.5050000000000008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176</v>
      </c>
      <c r="AU147" s="207" t="s">
        <v>90</v>
      </c>
      <c r="AV147" s="13" t="s">
        <v>90</v>
      </c>
      <c r="AW147" s="13" t="s">
        <v>39</v>
      </c>
      <c r="AX147" s="13" t="s">
        <v>81</v>
      </c>
      <c r="AY147" s="207" t="s">
        <v>165</v>
      </c>
    </row>
    <row r="148" spans="1:65" s="13" customFormat="1">
      <c r="B148" s="196"/>
      <c r="C148" s="197"/>
      <c r="D148" s="198" t="s">
        <v>176</v>
      </c>
      <c r="E148" s="199" t="s">
        <v>79</v>
      </c>
      <c r="F148" s="200" t="s">
        <v>2026</v>
      </c>
      <c r="G148" s="197"/>
      <c r="H148" s="201">
        <v>2.16</v>
      </c>
      <c r="I148" s="202"/>
      <c r="J148" s="197"/>
      <c r="K148" s="197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176</v>
      </c>
      <c r="AU148" s="207" t="s">
        <v>90</v>
      </c>
      <c r="AV148" s="13" t="s">
        <v>90</v>
      </c>
      <c r="AW148" s="13" t="s">
        <v>39</v>
      </c>
      <c r="AX148" s="13" t="s">
        <v>81</v>
      </c>
      <c r="AY148" s="207" t="s">
        <v>165</v>
      </c>
    </row>
    <row r="149" spans="1:65" s="2" customFormat="1" ht="16.5" customHeight="1">
      <c r="A149" s="34"/>
      <c r="B149" s="35"/>
      <c r="C149" s="208" t="s">
        <v>236</v>
      </c>
      <c r="D149" s="208" t="s">
        <v>319</v>
      </c>
      <c r="E149" s="209" t="s">
        <v>1663</v>
      </c>
      <c r="F149" s="210" t="s">
        <v>1664</v>
      </c>
      <c r="G149" s="211" t="s">
        <v>190</v>
      </c>
      <c r="H149" s="212">
        <v>21.33</v>
      </c>
      <c r="I149" s="213"/>
      <c r="J149" s="214">
        <f>ROUND(I149*H149,2)</f>
        <v>0</v>
      </c>
      <c r="K149" s="210" t="s">
        <v>171</v>
      </c>
      <c r="L149" s="215"/>
      <c r="M149" s="216" t="s">
        <v>79</v>
      </c>
      <c r="N149" s="217" t="s">
        <v>51</v>
      </c>
      <c r="O149" s="64"/>
      <c r="P149" s="187">
        <f>O149*H149</f>
        <v>0</v>
      </c>
      <c r="Q149" s="187">
        <v>1</v>
      </c>
      <c r="R149" s="187">
        <f>Q149*H149</f>
        <v>21.33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218</v>
      </c>
      <c r="AT149" s="189" t="s">
        <v>319</v>
      </c>
      <c r="AU149" s="189" t="s">
        <v>90</v>
      </c>
      <c r="AY149" s="16" t="s">
        <v>165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6" t="s">
        <v>88</v>
      </c>
      <c r="BK149" s="190">
        <f>ROUND(I149*H149,2)</f>
        <v>0</v>
      </c>
      <c r="BL149" s="16" t="s">
        <v>172</v>
      </c>
      <c r="BM149" s="189" t="s">
        <v>2027</v>
      </c>
    </row>
    <row r="150" spans="1:65" s="13" customFormat="1">
      <c r="B150" s="196"/>
      <c r="C150" s="197"/>
      <c r="D150" s="198" t="s">
        <v>176</v>
      </c>
      <c r="E150" s="197"/>
      <c r="F150" s="200" t="s">
        <v>2028</v>
      </c>
      <c r="G150" s="197"/>
      <c r="H150" s="201">
        <v>21.33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176</v>
      </c>
      <c r="AU150" s="207" t="s">
        <v>90</v>
      </c>
      <c r="AV150" s="13" t="s">
        <v>90</v>
      </c>
      <c r="AW150" s="13" t="s">
        <v>4</v>
      </c>
      <c r="AX150" s="13" t="s">
        <v>88</v>
      </c>
      <c r="AY150" s="207" t="s">
        <v>165</v>
      </c>
    </row>
    <row r="151" spans="1:65" s="2" customFormat="1" ht="33" customHeight="1">
      <c r="A151" s="34"/>
      <c r="B151" s="35"/>
      <c r="C151" s="178" t="s">
        <v>239</v>
      </c>
      <c r="D151" s="178" t="s">
        <v>167</v>
      </c>
      <c r="E151" s="179" t="s">
        <v>1667</v>
      </c>
      <c r="F151" s="180" t="s">
        <v>1668</v>
      </c>
      <c r="G151" s="181" t="s">
        <v>213</v>
      </c>
      <c r="H151" s="182">
        <v>377</v>
      </c>
      <c r="I151" s="183"/>
      <c r="J151" s="184">
        <f>ROUND(I151*H151,2)</f>
        <v>0</v>
      </c>
      <c r="K151" s="180" t="s">
        <v>171</v>
      </c>
      <c r="L151" s="39"/>
      <c r="M151" s="185" t="s">
        <v>79</v>
      </c>
      <c r="N151" s="186" t="s">
        <v>51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172</v>
      </c>
      <c r="AT151" s="189" t="s">
        <v>167</v>
      </c>
      <c r="AU151" s="189" t="s">
        <v>90</v>
      </c>
      <c r="AY151" s="16" t="s">
        <v>165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6" t="s">
        <v>88</v>
      </c>
      <c r="BK151" s="190">
        <f>ROUND(I151*H151,2)</f>
        <v>0</v>
      </c>
      <c r="BL151" s="16" t="s">
        <v>172</v>
      </c>
      <c r="BM151" s="189" t="s">
        <v>2029</v>
      </c>
    </row>
    <row r="152" spans="1:65" s="2" customFormat="1">
      <c r="A152" s="34"/>
      <c r="B152" s="35"/>
      <c r="C152" s="36"/>
      <c r="D152" s="191" t="s">
        <v>174</v>
      </c>
      <c r="E152" s="36"/>
      <c r="F152" s="192" t="s">
        <v>1670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6" t="s">
        <v>174</v>
      </c>
      <c r="AU152" s="16" t="s">
        <v>90</v>
      </c>
    </row>
    <row r="153" spans="1:65" s="13" customFormat="1">
      <c r="B153" s="196"/>
      <c r="C153" s="197"/>
      <c r="D153" s="198" t="s">
        <v>176</v>
      </c>
      <c r="E153" s="199" t="s">
        <v>79</v>
      </c>
      <c r="F153" s="200" t="s">
        <v>2030</v>
      </c>
      <c r="G153" s="197"/>
      <c r="H153" s="201">
        <v>35</v>
      </c>
      <c r="I153" s="202"/>
      <c r="J153" s="197"/>
      <c r="K153" s="197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176</v>
      </c>
      <c r="AU153" s="207" t="s">
        <v>90</v>
      </c>
      <c r="AV153" s="13" t="s">
        <v>90</v>
      </c>
      <c r="AW153" s="13" t="s">
        <v>39</v>
      </c>
      <c r="AX153" s="13" t="s">
        <v>81</v>
      </c>
      <c r="AY153" s="207" t="s">
        <v>165</v>
      </c>
    </row>
    <row r="154" spans="1:65" s="13" customFormat="1">
      <c r="B154" s="196"/>
      <c r="C154" s="197"/>
      <c r="D154" s="198" t="s">
        <v>176</v>
      </c>
      <c r="E154" s="199" t="s">
        <v>79</v>
      </c>
      <c r="F154" s="200" t="s">
        <v>2031</v>
      </c>
      <c r="G154" s="197"/>
      <c r="H154" s="201">
        <v>342</v>
      </c>
      <c r="I154" s="202"/>
      <c r="J154" s="197"/>
      <c r="K154" s="197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176</v>
      </c>
      <c r="AU154" s="207" t="s">
        <v>90</v>
      </c>
      <c r="AV154" s="13" t="s">
        <v>90</v>
      </c>
      <c r="AW154" s="13" t="s">
        <v>39</v>
      </c>
      <c r="AX154" s="13" t="s">
        <v>81</v>
      </c>
      <c r="AY154" s="207" t="s">
        <v>165</v>
      </c>
    </row>
    <row r="155" spans="1:65" s="12" customFormat="1" ht="22.9" customHeight="1">
      <c r="B155" s="162"/>
      <c r="C155" s="163"/>
      <c r="D155" s="164" t="s">
        <v>80</v>
      </c>
      <c r="E155" s="176" t="s">
        <v>90</v>
      </c>
      <c r="F155" s="176" t="s">
        <v>194</v>
      </c>
      <c r="G155" s="163"/>
      <c r="H155" s="163"/>
      <c r="I155" s="166"/>
      <c r="J155" s="177">
        <f>BK155</f>
        <v>0</v>
      </c>
      <c r="K155" s="163"/>
      <c r="L155" s="168"/>
      <c r="M155" s="169"/>
      <c r="N155" s="170"/>
      <c r="O155" s="170"/>
      <c r="P155" s="171">
        <f>SUM(P156:P163)</f>
        <v>0</v>
      </c>
      <c r="Q155" s="170"/>
      <c r="R155" s="171">
        <f>SUM(R156:R163)</f>
        <v>9.2281380462040001</v>
      </c>
      <c r="S155" s="170"/>
      <c r="T155" s="172">
        <f>SUM(T156:T163)</f>
        <v>0</v>
      </c>
      <c r="AR155" s="173" t="s">
        <v>88</v>
      </c>
      <c r="AT155" s="174" t="s">
        <v>80</v>
      </c>
      <c r="AU155" s="174" t="s">
        <v>88</v>
      </c>
      <c r="AY155" s="173" t="s">
        <v>165</v>
      </c>
      <c r="BK155" s="175">
        <f>SUM(BK156:BK163)</f>
        <v>0</v>
      </c>
    </row>
    <row r="156" spans="1:65" s="2" customFormat="1" ht="24.2" customHeight="1">
      <c r="A156" s="34"/>
      <c r="B156" s="35"/>
      <c r="C156" s="178" t="s">
        <v>244</v>
      </c>
      <c r="D156" s="178" t="s">
        <v>167</v>
      </c>
      <c r="E156" s="179" t="s">
        <v>2032</v>
      </c>
      <c r="F156" s="180" t="s">
        <v>2033</v>
      </c>
      <c r="G156" s="181" t="s">
        <v>170</v>
      </c>
      <c r="H156" s="182">
        <v>3.976</v>
      </c>
      <c r="I156" s="183"/>
      <c r="J156" s="184">
        <f>ROUND(I156*H156,2)</f>
        <v>0</v>
      </c>
      <c r="K156" s="180" t="s">
        <v>171</v>
      </c>
      <c r="L156" s="39"/>
      <c r="M156" s="185" t="s">
        <v>79</v>
      </c>
      <c r="N156" s="186" t="s">
        <v>51</v>
      </c>
      <c r="O156" s="64"/>
      <c r="P156" s="187">
        <f>O156*H156</f>
        <v>0</v>
      </c>
      <c r="Q156" s="187">
        <v>2.3010222040000001</v>
      </c>
      <c r="R156" s="187">
        <f>Q156*H156</f>
        <v>9.1488642831040004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172</v>
      </c>
      <c r="AT156" s="189" t="s">
        <v>167</v>
      </c>
      <c r="AU156" s="189" t="s">
        <v>90</v>
      </c>
      <c r="AY156" s="16" t="s">
        <v>165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6" t="s">
        <v>88</v>
      </c>
      <c r="BK156" s="190">
        <f>ROUND(I156*H156,2)</f>
        <v>0</v>
      </c>
      <c r="BL156" s="16" t="s">
        <v>172</v>
      </c>
      <c r="BM156" s="189" t="s">
        <v>2034</v>
      </c>
    </row>
    <row r="157" spans="1:65" s="2" customFormat="1">
      <c r="A157" s="34"/>
      <c r="B157" s="35"/>
      <c r="C157" s="36"/>
      <c r="D157" s="191" t="s">
        <v>174</v>
      </c>
      <c r="E157" s="36"/>
      <c r="F157" s="192" t="s">
        <v>2035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6" t="s">
        <v>174</v>
      </c>
      <c r="AU157" s="16" t="s">
        <v>90</v>
      </c>
    </row>
    <row r="158" spans="1:65" s="13" customFormat="1">
      <c r="B158" s="196"/>
      <c r="C158" s="197"/>
      <c r="D158" s="198" t="s">
        <v>176</v>
      </c>
      <c r="E158" s="199" t="s">
        <v>79</v>
      </c>
      <c r="F158" s="200" t="s">
        <v>2036</v>
      </c>
      <c r="G158" s="197"/>
      <c r="H158" s="201">
        <v>3.976</v>
      </c>
      <c r="I158" s="202"/>
      <c r="J158" s="197"/>
      <c r="K158" s="197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176</v>
      </c>
      <c r="AU158" s="207" t="s">
        <v>90</v>
      </c>
      <c r="AV158" s="13" t="s">
        <v>90</v>
      </c>
      <c r="AW158" s="13" t="s">
        <v>39</v>
      </c>
      <c r="AX158" s="13" t="s">
        <v>81</v>
      </c>
      <c r="AY158" s="207" t="s">
        <v>165</v>
      </c>
    </row>
    <row r="159" spans="1:65" s="2" customFormat="1" ht="16.5" customHeight="1">
      <c r="A159" s="34"/>
      <c r="B159" s="35"/>
      <c r="C159" s="178" t="s">
        <v>253</v>
      </c>
      <c r="D159" s="178" t="s">
        <v>167</v>
      </c>
      <c r="E159" s="179" t="s">
        <v>2037</v>
      </c>
      <c r="F159" s="180" t="s">
        <v>2038</v>
      </c>
      <c r="G159" s="181" t="s">
        <v>213</v>
      </c>
      <c r="H159" s="182">
        <v>29.449000000000002</v>
      </c>
      <c r="I159" s="183"/>
      <c r="J159" s="184">
        <f>ROUND(I159*H159,2)</f>
        <v>0</v>
      </c>
      <c r="K159" s="180" t="s">
        <v>171</v>
      </c>
      <c r="L159" s="39"/>
      <c r="M159" s="185" t="s">
        <v>79</v>
      </c>
      <c r="N159" s="186" t="s">
        <v>51</v>
      </c>
      <c r="O159" s="64"/>
      <c r="P159" s="187">
        <f>O159*H159</f>
        <v>0</v>
      </c>
      <c r="Q159" s="187">
        <v>2.6919000000000001E-3</v>
      </c>
      <c r="R159" s="187">
        <f>Q159*H159</f>
        <v>7.9273763100000005E-2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172</v>
      </c>
      <c r="AT159" s="189" t="s">
        <v>167</v>
      </c>
      <c r="AU159" s="189" t="s">
        <v>90</v>
      </c>
      <c r="AY159" s="16" t="s">
        <v>165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6" t="s">
        <v>88</v>
      </c>
      <c r="BK159" s="190">
        <f>ROUND(I159*H159,2)</f>
        <v>0</v>
      </c>
      <c r="BL159" s="16" t="s">
        <v>172</v>
      </c>
      <c r="BM159" s="189" t="s">
        <v>2039</v>
      </c>
    </row>
    <row r="160" spans="1:65" s="2" customFormat="1">
      <c r="A160" s="34"/>
      <c r="B160" s="35"/>
      <c r="C160" s="36"/>
      <c r="D160" s="191" t="s">
        <v>174</v>
      </c>
      <c r="E160" s="36"/>
      <c r="F160" s="192" t="s">
        <v>2040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174</v>
      </c>
      <c r="AU160" s="16" t="s">
        <v>90</v>
      </c>
    </row>
    <row r="161" spans="1:65" s="13" customFormat="1" ht="22.5">
      <c r="B161" s="196"/>
      <c r="C161" s="197"/>
      <c r="D161" s="198" t="s">
        <v>176</v>
      </c>
      <c r="E161" s="199" t="s">
        <v>79</v>
      </c>
      <c r="F161" s="200" t="s">
        <v>2041</v>
      </c>
      <c r="G161" s="197"/>
      <c r="H161" s="201">
        <v>29.449000000000002</v>
      </c>
      <c r="I161" s="202"/>
      <c r="J161" s="197"/>
      <c r="K161" s="197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176</v>
      </c>
      <c r="AU161" s="207" t="s">
        <v>90</v>
      </c>
      <c r="AV161" s="13" t="s">
        <v>90</v>
      </c>
      <c r="AW161" s="13" t="s">
        <v>39</v>
      </c>
      <c r="AX161" s="13" t="s">
        <v>81</v>
      </c>
      <c r="AY161" s="207" t="s">
        <v>165</v>
      </c>
    </row>
    <row r="162" spans="1:65" s="2" customFormat="1" ht="16.5" customHeight="1">
      <c r="A162" s="34"/>
      <c r="B162" s="35"/>
      <c r="C162" s="178" t="s">
        <v>8</v>
      </c>
      <c r="D162" s="178" t="s">
        <v>167</v>
      </c>
      <c r="E162" s="179" t="s">
        <v>2042</v>
      </c>
      <c r="F162" s="180" t="s">
        <v>2043</v>
      </c>
      <c r="G162" s="181" t="s">
        <v>213</v>
      </c>
      <c r="H162" s="182">
        <v>29.449000000000002</v>
      </c>
      <c r="I162" s="183"/>
      <c r="J162" s="184">
        <f>ROUND(I162*H162,2)</f>
        <v>0</v>
      </c>
      <c r="K162" s="180" t="s">
        <v>171</v>
      </c>
      <c r="L162" s="39"/>
      <c r="M162" s="185" t="s">
        <v>79</v>
      </c>
      <c r="N162" s="186" t="s">
        <v>51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90</v>
      </c>
      <c r="AY162" s="16" t="s">
        <v>165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6" t="s">
        <v>88</v>
      </c>
      <c r="BK162" s="190">
        <f>ROUND(I162*H162,2)</f>
        <v>0</v>
      </c>
      <c r="BL162" s="16" t="s">
        <v>172</v>
      </c>
      <c r="BM162" s="189" t="s">
        <v>2044</v>
      </c>
    </row>
    <row r="163" spans="1:65" s="2" customFormat="1">
      <c r="A163" s="34"/>
      <c r="B163" s="35"/>
      <c r="C163" s="36"/>
      <c r="D163" s="191" t="s">
        <v>174</v>
      </c>
      <c r="E163" s="36"/>
      <c r="F163" s="192" t="s">
        <v>2045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174</v>
      </c>
      <c r="AU163" s="16" t="s">
        <v>90</v>
      </c>
    </row>
    <row r="164" spans="1:65" s="12" customFormat="1" ht="22.9" customHeight="1">
      <c r="B164" s="162"/>
      <c r="C164" s="163"/>
      <c r="D164" s="164" t="s">
        <v>80</v>
      </c>
      <c r="E164" s="176" t="s">
        <v>182</v>
      </c>
      <c r="F164" s="176" t="s">
        <v>201</v>
      </c>
      <c r="G164" s="163"/>
      <c r="H164" s="163"/>
      <c r="I164" s="166"/>
      <c r="J164" s="177">
        <f>BK164</f>
        <v>0</v>
      </c>
      <c r="K164" s="163"/>
      <c r="L164" s="168"/>
      <c r="M164" s="169"/>
      <c r="N164" s="170"/>
      <c r="O164" s="170"/>
      <c r="P164" s="171">
        <f>SUM(P165:P168)</f>
        <v>0</v>
      </c>
      <c r="Q164" s="170"/>
      <c r="R164" s="171">
        <f>SUM(R165:R168)</f>
        <v>0</v>
      </c>
      <c r="S164" s="170"/>
      <c r="T164" s="172">
        <f>SUM(T165:T168)</f>
        <v>0</v>
      </c>
      <c r="AR164" s="173" t="s">
        <v>88</v>
      </c>
      <c r="AT164" s="174" t="s">
        <v>80</v>
      </c>
      <c r="AU164" s="174" t="s">
        <v>88</v>
      </c>
      <c r="AY164" s="173" t="s">
        <v>165</v>
      </c>
      <c r="BK164" s="175">
        <f>SUM(BK165:BK168)</f>
        <v>0</v>
      </c>
    </row>
    <row r="165" spans="1:65" s="2" customFormat="1" ht="24.2" customHeight="1">
      <c r="A165" s="34"/>
      <c r="B165" s="35"/>
      <c r="C165" s="178" t="s">
        <v>267</v>
      </c>
      <c r="D165" s="178" t="s">
        <v>167</v>
      </c>
      <c r="E165" s="179" t="s">
        <v>2046</v>
      </c>
      <c r="F165" s="180" t="s">
        <v>2047</v>
      </c>
      <c r="G165" s="181" t="s">
        <v>232</v>
      </c>
      <c r="H165" s="182">
        <v>1</v>
      </c>
      <c r="I165" s="183"/>
      <c r="J165" s="184">
        <f>ROUND(I165*H165,2)</f>
        <v>0</v>
      </c>
      <c r="K165" s="180" t="s">
        <v>171</v>
      </c>
      <c r="L165" s="39"/>
      <c r="M165" s="185" t="s">
        <v>79</v>
      </c>
      <c r="N165" s="186" t="s">
        <v>51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172</v>
      </c>
      <c r="AT165" s="189" t="s">
        <v>167</v>
      </c>
      <c r="AU165" s="189" t="s">
        <v>90</v>
      </c>
      <c r="AY165" s="16" t="s">
        <v>165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6" t="s">
        <v>88</v>
      </c>
      <c r="BK165" s="190">
        <f>ROUND(I165*H165,2)</f>
        <v>0</v>
      </c>
      <c r="BL165" s="16" t="s">
        <v>172</v>
      </c>
      <c r="BM165" s="189" t="s">
        <v>2048</v>
      </c>
    </row>
    <row r="166" spans="1:65" s="2" customFormat="1">
      <c r="A166" s="34"/>
      <c r="B166" s="35"/>
      <c r="C166" s="36"/>
      <c r="D166" s="191" t="s">
        <v>174</v>
      </c>
      <c r="E166" s="36"/>
      <c r="F166" s="192" t="s">
        <v>2049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6" t="s">
        <v>174</v>
      </c>
      <c r="AU166" s="16" t="s">
        <v>90</v>
      </c>
    </row>
    <row r="167" spans="1:65" s="2" customFormat="1" ht="33" customHeight="1">
      <c r="A167" s="34"/>
      <c r="B167" s="35"/>
      <c r="C167" s="208" t="s">
        <v>276</v>
      </c>
      <c r="D167" s="208" t="s">
        <v>319</v>
      </c>
      <c r="E167" s="209" t="s">
        <v>2050</v>
      </c>
      <c r="F167" s="210" t="s">
        <v>2051</v>
      </c>
      <c r="G167" s="211" t="s">
        <v>237</v>
      </c>
      <c r="H167" s="212">
        <v>1</v>
      </c>
      <c r="I167" s="213"/>
      <c r="J167" s="214">
        <f>ROUND(I167*H167,2)</f>
        <v>0</v>
      </c>
      <c r="K167" s="210" t="s">
        <v>79</v>
      </c>
      <c r="L167" s="215"/>
      <c r="M167" s="216" t="s">
        <v>79</v>
      </c>
      <c r="N167" s="217" t="s">
        <v>51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218</v>
      </c>
      <c r="AT167" s="189" t="s">
        <v>319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2052</v>
      </c>
    </row>
    <row r="168" spans="1:65" s="13" customFormat="1">
      <c r="B168" s="196"/>
      <c r="C168" s="197"/>
      <c r="D168" s="198" t="s">
        <v>176</v>
      </c>
      <c r="E168" s="199" t="s">
        <v>79</v>
      </c>
      <c r="F168" s="200" t="s">
        <v>743</v>
      </c>
      <c r="G168" s="197"/>
      <c r="H168" s="201">
        <v>1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176</v>
      </c>
      <c r="AU168" s="207" t="s">
        <v>90</v>
      </c>
      <c r="AV168" s="13" t="s">
        <v>90</v>
      </c>
      <c r="AW168" s="13" t="s">
        <v>39</v>
      </c>
      <c r="AX168" s="13" t="s">
        <v>81</v>
      </c>
      <c r="AY168" s="207" t="s">
        <v>165</v>
      </c>
    </row>
    <row r="169" spans="1:65" s="12" customFormat="1" ht="22.9" customHeight="1">
      <c r="B169" s="162"/>
      <c r="C169" s="163"/>
      <c r="D169" s="164" t="s">
        <v>80</v>
      </c>
      <c r="E169" s="176" t="s">
        <v>172</v>
      </c>
      <c r="F169" s="176" t="s">
        <v>1738</v>
      </c>
      <c r="G169" s="163"/>
      <c r="H169" s="163"/>
      <c r="I169" s="166"/>
      <c r="J169" s="177">
        <f>BK169</f>
        <v>0</v>
      </c>
      <c r="K169" s="163"/>
      <c r="L169" s="168"/>
      <c r="M169" s="169"/>
      <c r="N169" s="170"/>
      <c r="O169" s="170"/>
      <c r="P169" s="171">
        <f>SUM(P170:P173)</f>
        <v>0</v>
      </c>
      <c r="Q169" s="170"/>
      <c r="R169" s="171">
        <f>SUM(R170:R173)</f>
        <v>0</v>
      </c>
      <c r="S169" s="170"/>
      <c r="T169" s="172">
        <f>SUM(T170:T173)</f>
        <v>0</v>
      </c>
      <c r="AR169" s="173" t="s">
        <v>88</v>
      </c>
      <c r="AT169" s="174" t="s">
        <v>80</v>
      </c>
      <c r="AU169" s="174" t="s">
        <v>88</v>
      </c>
      <c r="AY169" s="173" t="s">
        <v>165</v>
      </c>
      <c r="BK169" s="175">
        <f>SUM(BK170:BK173)</f>
        <v>0</v>
      </c>
    </row>
    <row r="170" spans="1:65" s="2" customFormat="1" ht="33" customHeight="1">
      <c r="A170" s="34"/>
      <c r="B170" s="35"/>
      <c r="C170" s="178" t="s">
        <v>285</v>
      </c>
      <c r="D170" s="178" t="s">
        <v>167</v>
      </c>
      <c r="E170" s="179" t="s">
        <v>1739</v>
      </c>
      <c r="F170" s="180" t="s">
        <v>1740</v>
      </c>
      <c r="G170" s="181" t="s">
        <v>170</v>
      </c>
      <c r="H170" s="182">
        <v>3.915</v>
      </c>
      <c r="I170" s="183"/>
      <c r="J170" s="184">
        <f>ROUND(I170*H170,2)</f>
        <v>0</v>
      </c>
      <c r="K170" s="180" t="s">
        <v>171</v>
      </c>
      <c r="L170" s="39"/>
      <c r="M170" s="185" t="s">
        <v>79</v>
      </c>
      <c r="N170" s="186" t="s">
        <v>51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9" t="s">
        <v>172</v>
      </c>
      <c r="AT170" s="189" t="s">
        <v>167</v>
      </c>
      <c r="AU170" s="189" t="s">
        <v>90</v>
      </c>
      <c r="AY170" s="16" t="s">
        <v>165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6" t="s">
        <v>88</v>
      </c>
      <c r="BK170" s="190">
        <f>ROUND(I170*H170,2)</f>
        <v>0</v>
      </c>
      <c r="BL170" s="16" t="s">
        <v>172</v>
      </c>
      <c r="BM170" s="189" t="s">
        <v>2053</v>
      </c>
    </row>
    <row r="171" spans="1:65" s="2" customFormat="1">
      <c r="A171" s="34"/>
      <c r="B171" s="35"/>
      <c r="C171" s="36"/>
      <c r="D171" s="191" t="s">
        <v>174</v>
      </c>
      <c r="E171" s="36"/>
      <c r="F171" s="192" t="s">
        <v>1742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6" t="s">
        <v>174</v>
      </c>
      <c r="AU171" s="16" t="s">
        <v>90</v>
      </c>
    </row>
    <row r="172" spans="1:65" s="13" customFormat="1" ht="22.5">
      <c r="B172" s="196"/>
      <c r="C172" s="197"/>
      <c r="D172" s="198" t="s">
        <v>176</v>
      </c>
      <c r="E172" s="199" t="s">
        <v>79</v>
      </c>
      <c r="F172" s="200" t="s">
        <v>2054</v>
      </c>
      <c r="G172" s="197"/>
      <c r="H172" s="201">
        <v>2.835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176</v>
      </c>
      <c r="AU172" s="207" t="s">
        <v>90</v>
      </c>
      <c r="AV172" s="13" t="s">
        <v>90</v>
      </c>
      <c r="AW172" s="13" t="s">
        <v>39</v>
      </c>
      <c r="AX172" s="13" t="s">
        <v>81</v>
      </c>
      <c r="AY172" s="207" t="s">
        <v>165</v>
      </c>
    </row>
    <row r="173" spans="1:65" s="13" customFormat="1">
      <c r="B173" s="196"/>
      <c r="C173" s="197"/>
      <c r="D173" s="198" t="s">
        <v>176</v>
      </c>
      <c r="E173" s="199" t="s">
        <v>79</v>
      </c>
      <c r="F173" s="200" t="s">
        <v>2055</v>
      </c>
      <c r="G173" s="197"/>
      <c r="H173" s="201">
        <v>1.08</v>
      </c>
      <c r="I173" s="202"/>
      <c r="J173" s="197"/>
      <c r="K173" s="197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176</v>
      </c>
      <c r="AU173" s="207" t="s">
        <v>90</v>
      </c>
      <c r="AV173" s="13" t="s">
        <v>90</v>
      </c>
      <c r="AW173" s="13" t="s">
        <v>39</v>
      </c>
      <c r="AX173" s="13" t="s">
        <v>81</v>
      </c>
      <c r="AY173" s="207" t="s">
        <v>165</v>
      </c>
    </row>
    <row r="174" spans="1:65" s="12" customFormat="1" ht="22.9" customHeight="1">
      <c r="B174" s="162"/>
      <c r="C174" s="163"/>
      <c r="D174" s="164" t="s">
        <v>80</v>
      </c>
      <c r="E174" s="176" t="s">
        <v>195</v>
      </c>
      <c r="F174" s="176" t="s">
        <v>1763</v>
      </c>
      <c r="G174" s="163"/>
      <c r="H174" s="163"/>
      <c r="I174" s="166"/>
      <c r="J174" s="177">
        <f>BK174</f>
        <v>0</v>
      </c>
      <c r="K174" s="163"/>
      <c r="L174" s="168"/>
      <c r="M174" s="169"/>
      <c r="N174" s="170"/>
      <c r="O174" s="170"/>
      <c r="P174" s="171">
        <f>SUM(P175:P186)</f>
        <v>0</v>
      </c>
      <c r="Q174" s="170"/>
      <c r="R174" s="171">
        <f>SUM(R175:R186)</f>
        <v>40.173119999999997</v>
      </c>
      <c r="S174" s="170"/>
      <c r="T174" s="172">
        <f>SUM(T175:T186)</f>
        <v>0</v>
      </c>
      <c r="AR174" s="173" t="s">
        <v>88</v>
      </c>
      <c r="AT174" s="174" t="s">
        <v>80</v>
      </c>
      <c r="AU174" s="174" t="s">
        <v>88</v>
      </c>
      <c r="AY174" s="173" t="s">
        <v>165</v>
      </c>
      <c r="BK174" s="175">
        <f>SUM(BK175:BK186)</f>
        <v>0</v>
      </c>
    </row>
    <row r="175" spans="1:65" s="2" customFormat="1" ht="33" customHeight="1">
      <c r="A175" s="34"/>
      <c r="B175" s="35"/>
      <c r="C175" s="178" t="s">
        <v>294</v>
      </c>
      <c r="D175" s="178" t="s">
        <v>167</v>
      </c>
      <c r="E175" s="179" t="s">
        <v>2056</v>
      </c>
      <c r="F175" s="180" t="s">
        <v>2057</v>
      </c>
      <c r="G175" s="181" t="s">
        <v>213</v>
      </c>
      <c r="H175" s="182">
        <v>35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9" t="s">
        <v>172</v>
      </c>
      <c r="AT175" s="189" t="s">
        <v>167</v>
      </c>
      <c r="AU175" s="189" t="s">
        <v>90</v>
      </c>
      <c r="AY175" s="16" t="s">
        <v>165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6" t="s">
        <v>88</v>
      </c>
      <c r="BK175" s="190">
        <f>ROUND(I175*H175,2)</f>
        <v>0</v>
      </c>
      <c r="BL175" s="16" t="s">
        <v>172</v>
      </c>
      <c r="BM175" s="189" t="s">
        <v>2058</v>
      </c>
    </row>
    <row r="176" spans="1:65" s="2" customFormat="1">
      <c r="A176" s="34"/>
      <c r="B176" s="35"/>
      <c r="C176" s="36"/>
      <c r="D176" s="191" t="s">
        <v>174</v>
      </c>
      <c r="E176" s="36"/>
      <c r="F176" s="192" t="s">
        <v>2059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6" t="s">
        <v>174</v>
      </c>
      <c r="AU176" s="16" t="s">
        <v>90</v>
      </c>
    </row>
    <row r="177" spans="1:65" s="13" customFormat="1">
      <c r="B177" s="196"/>
      <c r="C177" s="197"/>
      <c r="D177" s="198" t="s">
        <v>176</v>
      </c>
      <c r="E177" s="199" t="s">
        <v>79</v>
      </c>
      <c r="F177" s="200" t="s">
        <v>2030</v>
      </c>
      <c r="G177" s="197"/>
      <c r="H177" s="201">
        <v>35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39</v>
      </c>
      <c r="AX177" s="13" t="s">
        <v>81</v>
      </c>
      <c r="AY177" s="207" t="s">
        <v>165</v>
      </c>
    </row>
    <row r="178" spans="1:65" s="2" customFormat="1" ht="33" customHeight="1">
      <c r="A178" s="34"/>
      <c r="B178" s="35"/>
      <c r="C178" s="178" t="s">
        <v>300</v>
      </c>
      <c r="D178" s="178" t="s">
        <v>167</v>
      </c>
      <c r="E178" s="179" t="s">
        <v>2060</v>
      </c>
      <c r="F178" s="180" t="s">
        <v>2061</v>
      </c>
      <c r="G178" s="181" t="s">
        <v>213</v>
      </c>
      <c r="H178" s="182">
        <v>342</v>
      </c>
      <c r="I178" s="183"/>
      <c r="J178" s="184">
        <f>ROUND(I178*H178,2)</f>
        <v>0</v>
      </c>
      <c r="K178" s="180" t="s">
        <v>171</v>
      </c>
      <c r="L178" s="39"/>
      <c r="M178" s="185" t="s">
        <v>79</v>
      </c>
      <c r="N178" s="186" t="s">
        <v>51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172</v>
      </c>
      <c r="AT178" s="189" t="s">
        <v>167</v>
      </c>
      <c r="AU178" s="189" t="s">
        <v>90</v>
      </c>
      <c r="AY178" s="16" t="s">
        <v>165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6" t="s">
        <v>88</v>
      </c>
      <c r="BK178" s="190">
        <f>ROUND(I178*H178,2)</f>
        <v>0</v>
      </c>
      <c r="BL178" s="16" t="s">
        <v>172</v>
      </c>
      <c r="BM178" s="189" t="s">
        <v>2062</v>
      </c>
    </row>
    <row r="179" spans="1:65" s="2" customFormat="1">
      <c r="A179" s="34"/>
      <c r="B179" s="35"/>
      <c r="C179" s="36"/>
      <c r="D179" s="191" t="s">
        <v>174</v>
      </c>
      <c r="E179" s="36"/>
      <c r="F179" s="192" t="s">
        <v>2063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6" t="s">
        <v>174</v>
      </c>
      <c r="AU179" s="16" t="s">
        <v>90</v>
      </c>
    </row>
    <row r="180" spans="1:65" s="13" customFormat="1">
      <c r="B180" s="196"/>
      <c r="C180" s="197"/>
      <c r="D180" s="198" t="s">
        <v>176</v>
      </c>
      <c r="E180" s="199" t="s">
        <v>79</v>
      </c>
      <c r="F180" s="200" t="s">
        <v>2031</v>
      </c>
      <c r="G180" s="197"/>
      <c r="H180" s="201">
        <v>342</v>
      </c>
      <c r="I180" s="202"/>
      <c r="J180" s="197"/>
      <c r="K180" s="197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176</v>
      </c>
      <c r="AU180" s="207" t="s">
        <v>90</v>
      </c>
      <c r="AV180" s="13" t="s">
        <v>90</v>
      </c>
      <c r="AW180" s="13" t="s">
        <v>39</v>
      </c>
      <c r="AX180" s="13" t="s">
        <v>81</v>
      </c>
      <c r="AY180" s="207" t="s">
        <v>165</v>
      </c>
    </row>
    <row r="181" spans="1:65" s="2" customFormat="1" ht="78" customHeight="1">
      <c r="A181" s="34"/>
      <c r="B181" s="35"/>
      <c r="C181" s="178" t="s">
        <v>7</v>
      </c>
      <c r="D181" s="178" t="s">
        <v>167</v>
      </c>
      <c r="E181" s="179" t="s">
        <v>2064</v>
      </c>
      <c r="F181" s="180" t="s">
        <v>2065</v>
      </c>
      <c r="G181" s="181" t="s">
        <v>213</v>
      </c>
      <c r="H181" s="182">
        <v>377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8.9219999999999994E-2</v>
      </c>
      <c r="R181" s="187">
        <f>Q181*H181</f>
        <v>33.635939999999998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172</v>
      </c>
      <c r="AT181" s="189" t="s">
        <v>167</v>
      </c>
      <c r="AU181" s="189" t="s">
        <v>90</v>
      </c>
      <c r="AY181" s="16" t="s">
        <v>165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6" t="s">
        <v>88</v>
      </c>
      <c r="BK181" s="190">
        <f>ROUND(I181*H181,2)</f>
        <v>0</v>
      </c>
      <c r="BL181" s="16" t="s">
        <v>172</v>
      </c>
      <c r="BM181" s="189" t="s">
        <v>2066</v>
      </c>
    </row>
    <row r="182" spans="1:65" s="2" customFormat="1">
      <c r="A182" s="34"/>
      <c r="B182" s="35"/>
      <c r="C182" s="36"/>
      <c r="D182" s="191" t="s">
        <v>174</v>
      </c>
      <c r="E182" s="36"/>
      <c r="F182" s="192" t="s">
        <v>2067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6" t="s">
        <v>174</v>
      </c>
      <c r="AU182" s="16" t="s">
        <v>90</v>
      </c>
    </row>
    <row r="183" spans="1:65" s="13" customFormat="1">
      <c r="B183" s="196"/>
      <c r="C183" s="197"/>
      <c r="D183" s="198" t="s">
        <v>176</v>
      </c>
      <c r="E183" s="199" t="s">
        <v>79</v>
      </c>
      <c r="F183" s="200" t="s">
        <v>2030</v>
      </c>
      <c r="G183" s="197"/>
      <c r="H183" s="201">
        <v>35</v>
      </c>
      <c r="I183" s="202"/>
      <c r="J183" s="197"/>
      <c r="K183" s="197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176</v>
      </c>
      <c r="AU183" s="207" t="s">
        <v>90</v>
      </c>
      <c r="AV183" s="13" t="s">
        <v>90</v>
      </c>
      <c r="AW183" s="13" t="s">
        <v>39</v>
      </c>
      <c r="AX183" s="13" t="s">
        <v>81</v>
      </c>
      <c r="AY183" s="207" t="s">
        <v>165</v>
      </c>
    </row>
    <row r="184" spans="1:65" s="13" customFormat="1">
      <c r="B184" s="196"/>
      <c r="C184" s="197"/>
      <c r="D184" s="198" t="s">
        <v>176</v>
      </c>
      <c r="E184" s="199" t="s">
        <v>79</v>
      </c>
      <c r="F184" s="200" t="s">
        <v>2031</v>
      </c>
      <c r="G184" s="197"/>
      <c r="H184" s="201">
        <v>342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176</v>
      </c>
      <c r="AU184" s="207" t="s">
        <v>90</v>
      </c>
      <c r="AV184" s="13" t="s">
        <v>90</v>
      </c>
      <c r="AW184" s="13" t="s">
        <v>39</v>
      </c>
      <c r="AX184" s="13" t="s">
        <v>81</v>
      </c>
      <c r="AY184" s="207" t="s">
        <v>165</v>
      </c>
    </row>
    <row r="185" spans="1:65" s="2" customFormat="1" ht="24.2" customHeight="1">
      <c r="A185" s="34"/>
      <c r="B185" s="35"/>
      <c r="C185" s="208" t="s">
        <v>312</v>
      </c>
      <c r="D185" s="208" t="s">
        <v>319</v>
      </c>
      <c r="E185" s="209" t="s">
        <v>2068</v>
      </c>
      <c r="F185" s="210" t="s">
        <v>2069</v>
      </c>
      <c r="G185" s="211" t="s">
        <v>213</v>
      </c>
      <c r="H185" s="212">
        <v>384.54</v>
      </c>
      <c r="I185" s="213"/>
      <c r="J185" s="214">
        <f>ROUND(I185*H185,2)</f>
        <v>0</v>
      </c>
      <c r="K185" s="210" t="s">
        <v>79</v>
      </c>
      <c r="L185" s="215"/>
      <c r="M185" s="216" t="s">
        <v>79</v>
      </c>
      <c r="N185" s="217" t="s">
        <v>51</v>
      </c>
      <c r="O185" s="64"/>
      <c r="P185" s="187">
        <f>O185*H185</f>
        <v>0</v>
      </c>
      <c r="Q185" s="187">
        <v>1.7000000000000001E-2</v>
      </c>
      <c r="R185" s="187">
        <f>Q185*H185</f>
        <v>6.5371800000000011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218</v>
      </c>
      <c r="AT185" s="189" t="s">
        <v>319</v>
      </c>
      <c r="AU185" s="189" t="s">
        <v>90</v>
      </c>
      <c r="AY185" s="16" t="s">
        <v>165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6" t="s">
        <v>88</v>
      </c>
      <c r="BK185" s="190">
        <f>ROUND(I185*H185,2)</f>
        <v>0</v>
      </c>
      <c r="BL185" s="16" t="s">
        <v>172</v>
      </c>
      <c r="BM185" s="189" t="s">
        <v>2070</v>
      </c>
    </row>
    <row r="186" spans="1:65" s="13" customFormat="1">
      <c r="B186" s="196"/>
      <c r="C186" s="197"/>
      <c r="D186" s="198" t="s">
        <v>176</v>
      </c>
      <c r="E186" s="197"/>
      <c r="F186" s="200" t="s">
        <v>2071</v>
      </c>
      <c r="G186" s="197"/>
      <c r="H186" s="201">
        <v>384.54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4</v>
      </c>
      <c r="AX186" s="13" t="s">
        <v>88</v>
      </c>
      <c r="AY186" s="207" t="s">
        <v>165</v>
      </c>
    </row>
    <row r="187" spans="1:65" s="12" customFormat="1" ht="22.9" customHeight="1">
      <c r="B187" s="162"/>
      <c r="C187" s="163"/>
      <c r="D187" s="164" t="s">
        <v>80</v>
      </c>
      <c r="E187" s="176" t="s">
        <v>202</v>
      </c>
      <c r="F187" s="176" t="s">
        <v>238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SUM(P188:P201)</f>
        <v>0</v>
      </c>
      <c r="Q187" s="170"/>
      <c r="R187" s="171">
        <f>SUM(R188:R201)</f>
        <v>8.6053631503200005</v>
      </c>
      <c r="S187" s="170"/>
      <c r="T187" s="172">
        <f>SUM(T188:T201)</f>
        <v>0</v>
      </c>
      <c r="AR187" s="173" t="s">
        <v>88</v>
      </c>
      <c r="AT187" s="174" t="s">
        <v>80</v>
      </c>
      <c r="AU187" s="174" t="s">
        <v>88</v>
      </c>
      <c r="AY187" s="173" t="s">
        <v>165</v>
      </c>
      <c r="BK187" s="175">
        <f>SUM(BK188:BK201)</f>
        <v>0</v>
      </c>
    </row>
    <row r="188" spans="1:65" s="2" customFormat="1" ht="33" customHeight="1">
      <c r="A188" s="34"/>
      <c r="B188" s="35"/>
      <c r="C188" s="178" t="s">
        <v>318</v>
      </c>
      <c r="D188" s="178" t="s">
        <v>167</v>
      </c>
      <c r="E188" s="179" t="s">
        <v>301</v>
      </c>
      <c r="F188" s="180" t="s">
        <v>302</v>
      </c>
      <c r="G188" s="181" t="s">
        <v>170</v>
      </c>
      <c r="H188" s="182">
        <v>0.94</v>
      </c>
      <c r="I188" s="183"/>
      <c r="J188" s="184">
        <f>ROUND(I188*H188,2)</f>
        <v>0</v>
      </c>
      <c r="K188" s="180" t="s">
        <v>171</v>
      </c>
      <c r="L188" s="39"/>
      <c r="M188" s="185" t="s">
        <v>79</v>
      </c>
      <c r="N188" s="186" t="s">
        <v>51</v>
      </c>
      <c r="O188" s="64"/>
      <c r="P188" s="187">
        <f>O188*H188</f>
        <v>0</v>
      </c>
      <c r="Q188" s="187">
        <v>2.3010199999999998</v>
      </c>
      <c r="R188" s="187">
        <f>Q188*H188</f>
        <v>2.1629587999999997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90</v>
      </c>
      <c r="AY188" s="16" t="s">
        <v>165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88</v>
      </c>
      <c r="BK188" s="190">
        <f>ROUND(I188*H188,2)</f>
        <v>0</v>
      </c>
      <c r="BL188" s="16" t="s">
        <v>172</v>
      </c>
      <c r="BM188" s="189" t="s">
        <v>2072</v>
      </c>
    </row>
    <row r="189" spans="1:65" s="2" customFormat="1">
      <c r="A189" s="34"/>
      <c r="B189" s="35"/>
      <c r="C189" s="36"/>
      <c r="D189" s="191" t="s">
        <v>174</v>
      </c>
      <c r="E189" s="36"/>
      <c r="F189" s="192" t="s">
        <v>304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174</v>
      </c>
      <c r="AU189" s="16" t="s">
        <v>90</v>
      </c>
    </row>
    <row r="190" spans="1:65" s="13" customFormat="1" ht="22.5">
      <c r="B190" s="196"/>
      <c r="C190" s="197"/>
      <c r="D190" s="198" t="s">
        <v>176</v>
      </c>
      <c r="E190" s="199" t="s">
        <v>79</v>
      </c>
      <c r="F190" s="200" t="s">
        <v>2073</v>
      </c>
      <c r="G190" s="197"/>
      <c r="H190" s="201">
        <v>0.94</v>
      </c>
      <c r="I190" s="202"/>
      <c r="J190" s="197"/>
      <c r="K190" s="197"/>
      <c r="L190" s="203"/>
      <c r="M190" s="204"/>
      <c r="N190" s="205"/>
      <c r="O190" s="205"/>
      <c r="P190" s="205"/>
      <c r="Q190" s="205"/>
      <c r="R190" s="205"/>
      <c r="S190" s="205"/>
      <c r="T190" s="206"/>
      <c r="AT190" s="207" t="s">
        <v>176</v>
      </c>
      <c r="AU190" s="207" t="s">
        <v>90</v>
      </c>
      <c r="AV190" s="13" t="s">
        <v>90</v>
      </c>
      <c r="AW190" s="13" t="s">
        <v>39</v>
      </c>
      <c r="AX190" s="13" t="s">
        <v>81</v>
      </c>
      <c r="AY190" s="207" t="s">
        <v>165</v>
      </c>
    </row>
    <row r="191" spans="1:65" s="2" customFormat="1" ht="33" customHeight="1">
      <c r="A191" s="34"/>
      <c r="B191" s="35"/>
      <c r="C191" s="178" t="s">
        <v>324</v>
      </c>
      <c r="D191" s="178" t="s">
        <v>167</v>
      </c>
      <c r="E191" s="179" t="s">
        <v>2074</v>
      </c>
      <c r="F191" s="180" t="s">
        <v>2075</v>
      </c>
      <c r="G191" s="181" t="s">
        <v>170</v>
      </c>
      <c r="H191" s="182">
        <v>2.3410000000000002</v>
      </c>
      <c r="I191" s="183"/>
      <c r="J191" s="184">
        <f>ROUND(I191*H191,2)</f>
        <v>0</v>
      </c>
      <c r="K191" s="180" t="s">
        <v>171</v>
      </c>
      <c r="L191" s="39"/>
      <c r="M191" s="185" t="s">
        <v>79</v>
      </c>
      <c r="N191" s="186" t="s">
        <v>51</v>
      </c>
      <c r="O191" s="64"/>
      <c r="P191" s="187">
        <f>O191*H191</f>
        <v>0</v>
      </c>
      <c r="Q191" s="187">
        <v>2.5018699999999998</v>
      </c>
      <c r="R191" s="187">
        <f>Q191*H191</f>
        <v>5.8568776700000003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9" t="s">
        <v>172</v>
      </c>
      <c r="AT191" s="189" t="s">
        <v>167</v>
      </c>
      <c r="AU191" s="189" t="s">
        <v>90</v>
      </c>
      <c r="AY191" s="16" t="s">
        <v>165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6" t="s">
        <v>88</v>
      </c>
      <c r="BK191" s="190">
        <f>ROUND(I191*H191,2)</f>
        <v>0</v>
      </c>
      <c r="BL191" s="16" t="s">
        <v>172</v>
      </c>
      <c r="BM191" s="189" t="s">
        <v>2076</v>
      </c>
    </row>
    <row r="192" spans="1:65" s="2" customFormat="1">
      <c r="A192" s="34"/>
      <c r="B192" s="35"/>
      <c r="C192" s="36"/>
      <c r="D192" s="191" t="s">
        <v>174</v>
      </c>
      <c r="E192" s="36"/>
      <c r="F192" s="192" t="s">
        <v>2077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6" t="s">
        <v>174</v>
      </c>
      <c r="AU192" s="16" t="s">
        <v>90</v>
      </c>
    </row>
    <row r="193" spans="1:65" s="13" customFormat="1" ht="22.5">
      <c r="B193" s="196"/>
      <c r="C193" s="197"/>
      <c r="D193" s="198" t="s">
        <v>176</v>
      </c>
      <c r="E193" s="199" t="s">
        <v>79</v>
      </c>
      <c r="F193" s="200" t="s">
        <v>2078</v>
      </c>
      <c r="G193" s="197"/>
      <c r="H193" s="201">
        <v>2.3410000000000002</v>
      </c>
      <c r="I193" s="202"/>
      <c r="J193" s="197"/>
      <c r="K193" s="197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176</v>
      </c>
      <c r="AU193" s="207" t="s">
        <v>90</v>
      </c>
      <c r="AV193" s="13" t="s">
        <v>90</v>
      </c>
      <c r="AW193" s="13" t="s">
        <v>39</v>
      </c>
      <c r="AX193" s="13" t="s">
        <v>81</v>
      </c>
      <c r="AY193" s="207" t="s">
        <v>165</v>
      </c>
    </row>
    <row r="194" spans="1:65" s="2" customFormat="1" ht="16.5" customHeight="1">
      <c r="A194" s="34"/>
      <c r="B194" s="35"/>
      <c r="C194" s="178" t="s">
        <v>331</v>
      </c>
      <c r="D194" s="178" t="s">
        <v>167</v>
      </c>
      <c r="E194" s="179" t="s">
        <v>2079</v>
      </c>
      <c r="F194" s="180" t="s">
        <v>2080</v>
      </c>
      <c r="G194" s="181" t="s">
        <v>213</v>
      </c>
      <c r="H194" s="182">
        <v>2.1379999999999999</v>
      </c>
      <c r="I194" s="183"/>
      <c r="J194" s="184">
        <f>ROUND(I194*H194,2)</f>
        <v>0</v>
      </c>
      <c r="K194" s="180" t="s">
        <v>171</v>
      </c>
      <c r="L194" s="39"/>
      <c r="M194" s="185" t="s">
        <v>79</v>
      </c>
      <c r="N194" s="186" t="s">
        <v>51</v>
      </c>
      <c r="O194" s="64"/>
      <c r="P194" s="187">
        <f>O194*H194</f>
        <v>0</v>
      </c>
      <c r="Q194" s="187">
        <v>1.3524639999999999E-2</v>
      </c>
      <c r="R194" s="187">
        <f>Q194*H194</f>
        <v>2.8915680319999998E-2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172</v>
      </c>
      <c r="AT194" s="189" t="s">
        <v>167</v>
      </c>
      <c r="AU194" s="189" t="s">
        <v>90</v>
      </c>
      <c r="AY194" s="16" t="s">
        <v>165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6" t="s">
        <v>88</v>
      </c>
      <c r="BK194" s="190">
        <f>ROUND(I194*H194,2)</f>
        <v>0</v>
      </c>
      <c r="BL194" s="16" t="s">
        <v>172</v>
      </c>
      <c r="BM194" s="189" t="s">
        <v>2081</v>
      </c>
    </row>
    <row r="195" spans="1:65" s="2" customFormat="1">
      <c r="A195" s="34"/>
      <c r="B195" s="35"/>
      <c r="C195" s="36"/>
      <c r="D195" s="191" t="s">
        <v>174</v>
      </c>
      <c r="E195" s="36"/>
      <c r="F195" s="192" t="s">
        <v>2082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6" t="s">
        <v>174</v>
      </c>
      <c r="AU195" s="16" t="s">
        <v>90</v>
      </c>
    </row>
    <row r="196" spans="1:65" s="13" customFormat="1" ht="22.5">
      <c r="B196" s="196"/>
      <c r="C196" s="197"/>
      <c r="D196" s="198" t="s">
        <v>176</v>
      </c>
      <c r="E196" s="199" t="s">
        <v>79</v>
      </c>
      <c r="F196" s="200" t="s">
        <v>2083</v>
      </c>
      <c r="G196" s="197"/>
      <c r="H196" s="201">
        <v>2.1379999999999999</v>
      </c>
      <c r="I196" s="202"/>
      <c r="J196" s="197"/>
      <c r="K196" s="197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176</v>
      </c>
      <c r="AU196" s="207" t="s">
        <v>90</v>
      </c>
      <c r="AV196" s="13" t="s">
        <v>90</v>
      </c>
      <c r="AW196" s="13" t="s">
        <v>39</v>
      </c>
      <c r="AX196" s="13" t="s">
        <v>81</v>
      </c>
      <c r="AY196" s="207" t="s">
        <v>165</v>
      </c>
    </row>
    <row r="197" spans="1:65" s="2" customFormat="1" ht="16.5" customHeight="1">
      <c r="A197" s="34"/>
      <c r="B197" s="35"/>
      <c r="C197" s="178" t="s">
        <v>337</v>
      </c>
      <c r="D197" s="178" t="s">
        <v>167</v>
      </c>
      <c r="E197" s="179" t="s">
        <v>2084</v>
      </c>
      <c r="F197" s="180" t="s">
        <v>2085</v>
      </c>
      <c r="G197" s="181" t="s">
        <v>213</v>
      </c>
      <c r="H197" s="182">
        <v>2.1379999999999999</v>
      </c>
      <c r="I197" s="183"/>
      <c r="J197" s="184">
        <f>ROUND(I197*H197,2)</f>
        <v>0</v>
      </c>
      <c r="K197" s="180" t="s">
        <v>171</v>
      </c>
      <c r="L197" s="39"/>
      <c r="M197" s="185" t="s">
        <v>79</v>
      </c>
      <c r="N197" s="186" t="s">
        <v>51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9" t="s">
        <v>172</v>
      </c>
      <c r="AT197" s="189" t="s">
        <v>167</v>
      </c>
      <c r="AU197" s="189" t="s">
        <v>90</v>
      </c>
      <c r="AY197" s="16" t="s">
        <v>165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6" t="s">
        <v>88</v>
      </c>
      <c r="BK197" s="190">
        <f>ROUND(I197*H197,2)</f>
        <v>0</v>
      </c>
      <c r="BL197" s="16" t="s">
        <v>172</v>
      </c>
      <c r="BM197" s="189" t="s">
        <v>2086</v>
      </c>
    </row>
    <row r="198" spans="1:65" s="2" customFormat="1">
      <c r="A198" s="34"/>
      <c r="B198" s="35"/>
      <c r="C198" s="36"/>
      <c r="D198" s="191" t="s">
        <v>174</v>
      </c>
      <c r="E198" s="36"/>
      <c r="F198" s="192" t="s">
        <v>2087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6" t="s">
        <v>174</v>
      </c>
      <c r="AU198" s="16" t="s">
        <v>90</v>
      </c>
    </row>
    <row r="199" spans="1:65" s="2" customFormat="1" ht="24.2" customHeight="1">
      <c r="A199" s="34"/>
      <c r="B199" s="35"/>
      <c r="C199" s="178" t="s">
        <v>344</v>
      </c>
      <c r="D199" s="178" t="s">
        <v>167</v>
      </c>
      <c r="E199" s="179" t="s">
        <v>2088</v>
      </c>
      <c r="F199" s="180" t="s">
        <v>2089</v>
      </c>
      <c r="G199" s="181" t="s">
        <v>213</v>
      </c>
      <c r="H199" s="182">
        <v>1.5149999999999999</v>
      </c>
      <c r="I199" s="183"/>
      <c r="J199" s="184">
        <f>ROUND(I199*H199,2)</f>
        <v>0</v>
      </c>
      <c r="K199" s="180" t="s">
        <v>171</v>
      </c>
      <c r="L199" s="39"/>
      <c r="M199" s="185" t="s">
        <v>79</v>
      </c>
      <c r="N199" s="186" t="s">
        <v>51</v>
      </c>
      <c r="O199" s="64"/>
      <c r="P199" s="187">
        <f>O199*H199</f>
        <v>0</v>
      </c>
      <c r="Q199" s="187">
        <v>0.3674</v>
      </c>
      <c r="R199" s="187">
        <f>Q199*H199</f>
        <v>0.55661099999999997</v>
      </c>
      <c r="S199" s="187">
        <v>0</v>
      </c>
      <c r="T199" s="18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9" t="s">
        <v>172</v>
      </c>
      <c r="AT199" s="189" t="s">
        <v>167</v>
      </c>
      <c r="AU199" s="189" t="s">
        <v>90</v>
      </c>
      <c r="AY199" s="16" t="s">
        <v>165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6" t="s">
        <v>88</v>
      </c>
      <c r="BK199" s="190">
        <f>ROUND(I199*H199,2)</f>
        <v>0</v>
      </c>
      <c r="BL199" s="16" t="s">
        <v>172</v>
      </c>
      <c r="BM199" s="189" t="s">
        <v>2090</v>
      </c>
    </row>
    <row r="200" spans="1:65" s="2" customFormat="1">
      <c r="A200" s="34"/>
      <c r="B200" s="35"/>
      <c r="C200" s="36"/>
      <c r="D200" s="191" t="s">
        <v>174</v>
      </c>
      <c r="E200" s="36"/>
      <c r="F200" s="192" t="s">
        <v>2091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6" t="s">
        <v>174</v>
      </c>
      <c r="AU200" s="16" t="s">
        <v>90</v>
      </c>
    </row>
    <row r="201" spans="1:65" s="13" customFormat="1">
      <c r="B201" s="196"/>
      <c r="C201" s="197"/>
      <c r="D201" s="198" t="s">
        <v>176</v>
      </c>
      <c r="E201" s="199" t="s">
        <v>79</v>
      </c>
      <c r="F201" s="200" t="s">
        <v>2092</v>
      </c>
      <c r="G201" s="197"/>
      <c r="H201" s="201">
        <v>1.5149999999999999</v>
      </c>
      <c r="I201" s="202"/>
      <c r="J201" s="197"/>
      <c r="K201" s="197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176</v>
      </c>
      <c r="AU201" s="207" t="s">
        <v>90</v>
      </c>
      <c r="AV201" s="13" t="s">
        <v>90</v>
      </c>
      <c r="AW201" s="13" t="s">
        <v>39</v>
      </c>
      <c r="AX201" s="13" t="s">
        <v>81</v>
      </c>
      <c r="AY201" s="207" t="s">
        <v>165</v>
      </c>
    </row>
    <row r="202" spans="1:65" s="12" customFormat="1" ht="22.9" customHeight="1">
      <c r="B202" s="162"/>
      <c r="C202" s="163"/>
      <c r="D202" s="164" t="s">
        <v>80</v>
      </c>
      <c r="E202" s="176" t="s">
        <v>218</v>
      </c>
      <c r="F202" s="176" t="s">
        <v>1782</v>
      </c>
      <c r="G202" s="163"/>
      <c r="H202" s="163"/>
      <c r="I202" s="166"/>
      <c r="J202" s="177">
        <f>BK202</f>
        <v>0</v>
      </c>
      <c r="K202" s="163"/>
      <c r="L202" s="168"/>
      <c r="M202" s="169"/>
      <c r="N202" s="170"/>
      <c r="O202" s="170"/>
      <c r="P202" s="171">
        <f>SUM(P203:P222)</f>
        <v>0</v>
      </c>
      <c r="Q202" s="170"/>
      <c r="R202" s="171">
        <f>SUM(R203:R222)</f>
        <v>0.2858175</v>
      </c>
      <c r="S202" s="170"/>
      <c r="T202" s="172">
        <f>SUM(T203:T222)</f>
        <v>0</v>
      </c>
      <c r="AR202" s="173" t="s">
        <v>88</v>
      </c>
      <c r="AT202" s="174" t="s">
        <v>80</v>
      </c>
      <c r="AU202" s="174" t="s">
        <v>88</v>
      </c>
      <c r="AY202" s="173" t="s">
        <v>165</v>
      </c>
      <c r="BK202" s="175">
        <f>SUM(BK203:BK222)</f>
        <v>0</v>
      </c>
    </row>
    <row r="203" spans="1:65" s="2" customFormat="1" ht="37.9" customHeight="1">
      <c r="A203" s="34"/>
      <c r="B203" s="35"/>
      <c r="C203" s="178" t="s">
        <v>348</v>
      </c>
      <c r="D203" s="178" t="s">
        <v>167</v>
      </c>
      <c r="E203" s="179" t="s">
        <v>2093</v>
      </c>
      <c r="F203" s="180" t="s">
        <v>2094</v>
      </c>
      <c r="G203" s="181" t="s">
        <v>340</v>
      </c>
      <c r="H203" s="182">
        <v>12</v>
      </c>
      <c r="I203" s="183"/>
      <c r="J203" s="184">
        <f>ROUND(I203*H203,2)</f>
        <v>0</v>
      </c>
      <c r="K203" s="180" t="s">
        <v>171</v>
      </c>
      <c r="L203" s="39"/>
      <c r="M203" s="185" t="s">
        <v>79</v>
      </c>
      <c r="N203" s="186" t="s">
        <v>51</v>
      </c>
      <c r="O203" s="64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9" t="s">
        <v>172</v>
      </c>
      <c r="AT203" s="189" t="s">
        <v>167</v>
      </c>
      <c r="AU203" s="189" t="s">
        <v>90</v>
      </c>
      <c r="AY203" s="16" t="s">
        <v>165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6" t="s">
        <v>88</v>
      </c>
      <c r="BK203" s="190">
        <f>ROUND(I203*H203,2)</f>
        <v>0</v>
      </c>
      <c r="BL203" s="16" t="s">
        <v>172</v>
      </c>
      <c r="BM203" s="189" t="s">
        <v>2095</v>
      </c>
    </row>
    <row r="204" spans="1:65" s="2" customFormat="1">
      <c r="A204" s="34"/>
      <c r="B204" s="35"/>
      <c r="C204" s="36"/>
      <c r="D204" s="191" t="s">
        <v>174</v>
      </c>
      <c r="E204" s="36"/>
      <c r="F204" s="192" t="s">
        <v>2096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6" t="s">
        <v>174</v>
      </c>
      <c r="AU204" s="16" t="s">
        <v>90</v>
      </c>
    </row>
    <row r="205" spans="1:65" s="13" customFormat="1">
      <c r="B205" s="196"/>
      <c r="C205" s="197"/>
      <c r="D205" s="198" t="s">
        <v>176</v>
      </c>
      <c r="E205" s="199" t="s">
        <v>79</v>
      </c>
      <c r="F205" s="200" t="s">
        <v>2097</v>
      </c>
      <c r="G205" s="197"/>
      <c r="H205" s="201">
        <v>12</v>
      </c>
      <c r="I205" s="202"/>
      <c r="J205" s="197"/>
      <c r="K205" s="197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176</v>
      </c>
      <c r="AU205" s="207" t="s">
        <v>90</v>
      </c>
      <c r="AV205" s="13" t="s">
        <v>90</v>
      </c>
      <c r="AW205" s="13" t="s">
        <v>39</v>
      </c>
      <c r="AX205" s="13" t="s">
        <v>81</v>
      </c>
      <c r="AY205" s="207" t="s">
        <v>165</v>
      </c>
    </row>
    <row r="206" spans="1:65" s="2" customFormat="1" ht="24.2" customHeight="1">
      <c r="A206" s="34"/>
      <c r="B206" s="35"/>
      <c r="C206" s="208" t="s">
        <v>354</v>
      </c>
      <c r="D206" s="208" t="s">
        <v>319</v>
      </c>
      <c r="E206" s="209" t="s">
        <v>2098</v>
      </c>
      <c r="F206" s="210" t="s">
        <v>2099</v>
      </c>
      <c r="G206" s="211" t="s">
        <v>340</v>
      </c>
      <c r="H206" s="212">
        <v>12.6</v>
      </c>
      <c r="I206" s="213"/>
      <c r="J206" s="214">
        <f>ROUND(I206*H206,2)</f>
        <v>0</v>
      </c>
      <c r="K206" s="210" t="s">
        <v>171</v>
      </c>
      <c r="L206" s="215"/>
      <c r="M206" s="216" t="s">
        <v>79</v>
      </c>
      <c r="N206" s="217" t="s">
        <v>51</v>
      </c>
      <c r="O206" s="64"/>
      <c r="P206" s="187">
        <f>O206*H206</f>
        <v>0</v>
      </c>
      <c r="Q206" s="187">
        <v>2.7999999999999998E-4</v>
      </c>
      <c r="R206" s="187">
        <f>Q206*H206</f>
        <v>3.5279999999999995E-3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218</v>
      </c>
      <c r="AT206" s="189" t="s">
        <v>319</v>
      </c>
      <c r="AU206" s="189" t="s">
        <v>90</v>
      </c>
      <c r="AY206" s="16" t="s">
        <v>165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6" t="s">
        <v>88</v>
      </c>
      <c r="BK206" s="190">
        <f>ROUND(I206*H206,2)</f>
        <v>0</v>
      </c>
      <c r="BL206" s="16" t="s">
        <v>172</v>
      </c>
      <c r="BM206" s="189" t="s">
        <v>2100</v>
      </c>
    </row>
    <row r="207" spans="1:65" s="13" customFormat="1">
      <c r="B207" s="196"/>
      <c r="C207" s="197"/>
      <c r="D207" s="198" t="s">
        <v>176</v>
      </c>
      <c r="E207" s="197"/>
      <c r="F207" s="200" t="s">
        <v>2101</v>
      </c>
      <c r="G207" s="197"/>
      <c r="H207" s="201">
        <v>12.6</v>
      </c>
      <c r="I207" s="202"/>
      <c r="J207" s="197"/>
      <c r="K207" s="197"/>
      <c r="L207" s="203"/>
      <c r="M207" s="204"/>
      <c r="N207" s="205"/>
      <c r="O207" s="205"/>
      <c r="P207" s="205"/>
      <c r="Q207" s="205"/>
      <c r="R207" s="205"/>
      <c r="S207" s="205"/>
      <c r="T207" s="206"/>
      <c r="AT207" s="207" t="s">
        <v>176</v>
      </c>
      <c r="AU207" s="207" t="s">
        <v>90</v>
      </c>
      <c r="AV207" s="13" t="s">
        <v>90</v>
      </c>
      <c r="AW207" s="13" t="s">
        <v>4</v>
      </c>
      <c r="AX207" s="13" t="s">
        <v>88</v>
      </c>
      <c r="AY207" s="207" t="s">
        <v>165</v>
      </c>
    </row>
    <row r="208" spans="1:65" s="2" customFormat="1" ht="44.25" customHeight="1">
      <c r="A208" s="34"/>
      <c r="B208" s="35"/>
      <c r="C208" s="178" t="s">
        <v>360</v>
      </c>
      <c r="D208" s="178" t="s">
        <v>167</v>
      </c>
      <c r="E208" s="179" t="s">
        <v>2102</v>
      </c>
      <c r="F208" s="180" t="s">
        <v>2103</v>
      </c>
      <c r="G208" s="181" t="s">
        <v>340</v>
      </c>
      <c r="H208" s="182">
        <v>21</v>
      </c>
      <c r="I208" s="183"/>
      <c r="J208" s="184">
        <f>ROUND(I208*H208,2)</f>
        <v>0</v>
      </c>
      <c r="K208" s="180" t="s">
        <v>171</v>
      </c>
      <c r="L208" s="39"/>
      <c r="M208" s="185" t="s">
        <v>79</v>
      </c>
      <c r="N208" s="186" t="s">
        <v>51</v>
      </c>
      <c r="O208" s="64"/>
      <c r="P208" s="187">
        <f>O208*H208</f>
        <v>0</v>
      </c>
      <c r="Q208" s="187">
        <v>1.4995E-3</v>
      </c>
      <c r="R208" s="187">
        <f>Q208*H208</f>
        <v>3.1489499999999997E-2</v>
      </c>
      <c r="S208" s="187">
        <v>0</v>
      </c>
      <c r="T208" s="18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9" t="s">
        <v>172</v>
      </c>
      <c r="AT208" s="189" t="s">
        <v>167</v>
      </c>
      <c r="AU208" s="189" t="s">
        <v>90</v>
      </c>
      <c r="AY208" s="16" t="s">
        <v>165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6" t="s">
        <v>88</v>
      </c>
      <c r="BK208" s="190">
        <f>ROUND(I208*H208,2)</f>
        <v>0</v>
      </c>
      <c r="BL208" s="16" t="s">
        <v>172</v>
      </c>
      <c r="BM208" s="189" t="s">
        <v>2104</v>
      </c>
    </row>
    <row r="209" spans="1:65" s="2" customFormat="1">
      <c r="A209" s="34"/>
      <c r="B209" s="35"/>
      <c r="C209" s="36"/>
      <c r="D209" s="191" t="s">
        <v>174</v>
      </c>
      <c r="E209" s="36"/>
      <c r="F209" s="192" t="s">
        <v>2105</v>
      </c>
      <c r="G209" s="36"/>
      <c r="H209" s="36"/>
      <c r="I209" s="193"/>
      <c r="J209" s="36"/>
      <c r="K209" s="36"/>
      <c r="L209" s="39"/>
      <c r="M209" s="194"/>
      <c r="N209" s="195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6" t="s">
        <v>174</v>
      </c>
      <c r="AU209" s="16" t="s">
        <v>90</v>
      </c>
    </row>
    <row r="210" spans="1:65" s="13" customFormat="1">
      <c r="B210" s="196"/>
      <c r="C210" s="197"/>
      <c r="D210" s="198" t="s">
        <v>176</v>
      </c>
      <c r="E210" s="199" t="s">
        <v>79</v>
      </c>
      <c r="F210" s="200" t="s">
        <v>2106</v>
      </c>
      <c r="G210" s="197"/>
      <c r="H210" s="201">
        <v>21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176</v>
      </c>
      <c r="AU210" s="207" t="s">
        <v>90</v>
      </c>
      <c r="AV210" s="13" t="s">
        <v>90</v>
      </c>
      <c r="AW210" s="13" t="s">
        <v>39</v>
      </c>
      <c r="AX210" s="13" t="s">
        <v>81</v>
      </c>
      <c r="AY210" s="207" t="s">
        <v>165</v>
      </c>
    </row>
    <row r="211" spans="1:65" s="2" customFormat="1" ht="44.25" customHeight="1">
      <c r="A211" s="34"/>
      <c r="B211" s="35"/>
      <c r="C211" s="178" t="s">
        <v>365</v>
      </c>
      <c r="D211" s="178" t="s">
        <v>167</v>
      </c>
      <c r="E211" s="179" t="s">
        <v>2107</v>
      </c>
      <c r="F211" s="180" t="s">
        <v>2108</v>
      </c>
      <c r="G211" s="181" t="s">
        <v>232</v>
      </c>
      <c r="H211" s="182">
        <v>1</v>
      </c>
      <c r="I211" s="183"/>
      <c r="J211" s="184">
        <f>ROUND(I211*H211,2)</f>
        <v>0</v>
      </c>
      <c r="K211" s="180" t="s">
        <v>171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0.1056</v>
      </c>
      <c r="R211" s="187">
        <f>Q211*H211</f>
        <v>0.1056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9" t="s">
        <v>172</v>
      </c>
      <c r="AT211" s="189" t="s">
        <v>167</v>
      </c>
      <c r="AU211" s="189" t="s">
        <v>90</v>
      </c>
      <c r="AY211" s="16" t="s">
        <v>165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6" t="s">
        <v>88</v>
      </c>
      <c r="BK211" s="190">
        <f>ROUND(I211*H211,2)</f>
        <v>0</v>
      </c>
      <c r="BL211" s="16" t="s">
        <v>172</v>
      </c>
      <c r="BM211" s="189" t="s">
        <v>2109</v>
      </c>
    </row>
    <row r="212" spans="1:65" s="2" customFormat="1">
      <c r="A212" s="34"/>
      <c r="B212" s="35"/>
      <c r="C212" s="36"/>
      <c r="D212" s="191" t="s">
        <v>174</v>
      </c>
      <c r="E212" s="36"/>
      <c r="F212" s="192" t="s">
        <v>2110</v>
      </c>
      <c r="G212" s="36"/>
      <c r="H212" s="36"/>
      <c r="I212" s="193"/>
      <c r="J212" s="36"/>
      <c r="K212" s="36"/>
      <c r="L212" s="39"/>
      <c r="M212" s="194"/>
      <c r="N212" s="195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6" t="s">
        <v>174</v>
      </c>
      <c r="AU212" s="16" t="s">
        <v>90</v>
      </c>
    </row>
    <row r="213" spans="1:65" s="13" customFormat="1">
      <c r="B213" s="196"/>
      <c r="C213" s="197"/>
      <c r="D213" s="198" t="s">
        <v>176</v>
      </c>
      <c r="E213" s="199" t="s">
        <v>79</v>
      </c>
      <c r="F213" s="200" t="s">
        <v>743</v>
      </c>
      <c r="G213" s="197"/>
      <c r="H213" s="201">
        <v>1</v>
      </c>
      <c r="I213" s="202"/>
      <c r="J213" s="197"/>
      <c r="K213" s="197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176</v>
      </c>
      <c r="AU213" s="207" t="s">
        <v>90</v>
      </c>
      <c r="AV213" s="13" t="s">
        <v>90</v>
      </c>
      <c r="AW213" s="13" t="s">
        <v>39</v>
      </c>
      <c r="AX213" s="13" t="s">
        <v>81</v>
      </c>
      <c r="AY213" s="207" t="s">
        <v>165</v>
      </c>
    </row>
    <row r="214" spans="1:65" s="2" customFormat="1" ht="37.9" customHeight="1">
      <c r="A214" s="34"/>
      <c r="B214" s="35"/>
      <c r="C214" s="178" t="s">
        <v>372</v>
      </c>
      <c r="D214" s="178" t="s">
        <v>167</v>
      </c>
      <c r="E214" s="179" t="s">
        <v>2111</v>
      </c>
      <c r="F214" s="180" t="s">
        <v>2112</v>
      </c>
      <c r="G214" s="181" t="s">
        <v>232</v>
      </c>
      <c r="H214" s="182">
        <v>1</v>
      </c>
      <c r="I214" s="183"/>
      <c r="J214" s="184">
        <f>ROUND(I214*H214,2)</f>
        <v>0</v>
      </c>
      <c r="K214" s="180" t="s">
        <v>171</v>
      </c>
      <c r="L214" s="39"/>
      <c r="M214" s="185" t="s">
        <v>79</v>
      </c>
      <c r="N214" s="186" t="s">
        <v>51</v>
      </c>
      <c r="O214" s="64"/>
      <c r="P214" s="187">
        <f>O214*H214</f>
        <v>0</v>
      </c>
      <c r="Q214" s="187">
        <v>7.2480000000000003E-2</v>
      </c>
      <c r="R214" s="187">
        <f>Q214*H214</f>
        <v>7.2480000000000003E-2</v>
      </c>
      <c r="S214" s="187">
        <v>0</v>
      </c>
      <c r="T214" s="18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89" t="s">
        <v>172</v>
      </c>
      <c r="AT214" s="189" t="s">
        <v>167</v>
      </c>
      <c r="AU214" s="189" t="s">
        <v>90</v>
      </c>
      <c r="AY214" s="16" t="s">
        <v>165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6" t="s">
        <v>88</v>
      </c>
      <c r="BK214" s="190">
        <f>ROUND(I214*H214,2)</f>
        <v>0</v>
      </c>
      <c r="BL214" s="16" t="s">
        <v>172</v>
      </c>
      <c r="BM214" s="189" t="s">
        <v>2113</v>
      </c>
    </row>
    <row r="215" spans="1:65" s="2" customFormat="1">
      <c r="A215" s="34"/>
      <c r="B215" s="35"/>
      <c r="C215" s="36"/>
      <c r="D215" s="191" t="s">
        <v>174</v>
      </c>
      <c r="E215" s="36"/>
      <c r="F215" s="192" t="s">
        <v>2114</v>
      </c>
      <c r="G215" s="36"/>
      <c r="H215" s="36"/>
      <c r="I215" s="193"/>
      <c r="J215" s="36"/>
      <c r="K215" s="36"/>
      <c r="L215" s="39"/>
      <c r="M215" s="194"/>
      <c r="N215" s="195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6" t="s">
        <v>174</v>
      </c>
      <c r="AU215" s="16" t="s">
        <v>90</v>
      </c>
    </row>
    <row r="216" spans="1:65" s="13" customFormat="1">
      <c r="B216" s="196"/>
      <c r="C216" s="197"/>
      <c r="D216" s="198" t="s">
        <v>176</v>
      </c>
      <c r="E216" s="199" t="s">
        <v>79</v>
      </c>
      <c r="F216" s="200" t="s">
        <v>743</v>
      </c>
      <c r="G216" s="197"/>
      <c r="H216" s="201">
        <v>1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AT216" s="207" t="s">
        <v>176</v>
      </c>
      <c r="AU216" s="207" t="s">
        <v>90</v>
      </c>
      <c r="AV216" s="13" t="s">
        <v>90</v>
      </c>
      <c r="AW216" s="13" t="s">
        <v>39</v>
      </c>
      <c r="AX216" s="13" t="s">
        <v>81</v>
      </c>
      <c r="AY216" s="207" t="s">
        <v>165</v>
      </c>
    </row>
    <row r="217" spans="1:65" s="2" customFormat="1" ht="37.9" customHeight="1">
      <c r="A217" s="34"/>
      <c r="B217" s="35"/>
      <c r="C217" s="178" t="s">
        <v>378</v>
      </c>
      <c r="D217" s="178" t="s">
        <v>167</v>
      </c>
      <c r="E217" s="179" t="s">
        <v>2115</v>
      </c>
      <c r="F217" s="180" t="s">
        <v>2116</v>
      </c>
      <c r="G217" s="181" t="s">
        <v>232</v>
      </c>
      <c r="H217" s="182">
        <v>1</v>
      </c>
      <c r="I217" s="183"/>
      <c r="J217" s="184">
        <f>ROUND(I217*H217,2)</f>
        <v>0</v>
      </c>
      <c r="K217" s="180" t="s">
        <v>171</v>
      </c>
      <c r="L217" s="39"/>
      <c r="M217" s="185" t="s">
        <v>79</v>
      </c>
      <c r="N217" s="186" t="s">
        <v>51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9" t="s">
        <v>172</v>
      </c>
      <c r="AT217" s="189" t="s">
        <v>167</v>
      </c>
      <c r="AU217" s="189" t="s">
        <v>90</v>
      </c>
      <c r="AY217" s="16" t="s">
        <v>165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6" t="s">
        <v>88</v>
      </c>
      <c r="BK217" s="190">
        <f>ROUND(I217*H217,2)</f>
        <v>0</v>
      </c>
      <c r="BL217" s="16" t="s">
        <v>172</v>
      </c>
      <c r="BM217" s="189" t="s">
        <v>2117</v>
      </c>
    </row>
    <row r="218" spans="1:65" s="2" customFormat="1">
      <c r="A218" s="34"/>
      <c r="B218" s="35"/>
      <c r="C218" s="36"/>
      <c r="D218" s="191" t="s">
        <v>174</v>
      </c>
      <c r="E218" s="36"/>
      <c r="F218" s="192" t="s">
        <v>2118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6" t="s">
        <v>174</v>
      </c>
      <c r="AU218" s="16" t="s">
        <v>90</v>
      </c>
    </row>
    <row r="219" spans="1:65" s="13" customFormat="1">
      <c r="B219" s="196"/>
      <c r="C219" s="197"/>
      <c r="D219" s="198" t="s">
        <v>176</v>
      </c>
      <c r="E219" s="199" t="s">
        <v>79</v>
      </c>
      <c r="F219" s="200" t="s">
        <v>743</v>
      </c>
      <c r="G219" s="197"/>
      <c r="H219" s="201">
        <v>1</v>
      </c>
      <c r="I219" s="202"/>
      <c r="J219" s="197"/>
      <c r="K219" s="197"/>
      <c r="L219" s="203"/>
      <c r="M219" s="204"/>
      <c r="N219" s="205"/>
      <c r="O219" s="205"/>
      <c r="P219" s="205"/>
      <c r="Q219" s="205"/>
      <c r="R219" s="205"/>
      <c r="S219" s="205"/>
      <c r="T219" s="206"/>
      <c r="AT219" s="207" t="s">
        <v>176</v>
      </c>
      <c r="AU219" s="207" t="s">
        <v>90</v>
      </c>
      <c r="AV219" s="13" t="s">
        <v>90</v>
      </c>
      <c r="AW219" s="13" t="s">
        <v>39</v>
      </c>
      <c r="AX219" s="13" t="s">
        <v>81</v>
      </c>
      <c r="AY219" s="207" t="s">
        <v>165</v>
      </c>
    </row>
    <row r="220" spans="1:65" s="2" customFormat="1" ht="37.9" customHeight="1">
      <c r="A220" s="34"/>
      <c r="B220" s="35"/>
      <c r="C220" s="178" t="s">
        <v>384</v>
      </c>
      <c r="D220" s="178" t="s">
        <v>167</v>
      </c>
      <c r="E220" s="179" t="s">
        <v>2119</v>
      </c>
      <c r="F220" s="180" t="s">
        <v>2120</v>
      </c>
      <c r="G220" s="181" t="s">
        <v>232</v>
      </c>
      <c r="H220" s="182">
        <v>1</v>
      </c>
      <c r="I220" s="183"/>
      <c r="J220" s="184">
        <f>ROUND(I220*H220,2)</f>
        <v>0</v>
      </c>
      <c r="K220" s="180" t="s">
        <v>171</v>
      </c>
      <c r="L220" s="39"/>
      <c r="M220" s="185" t="s">
        <v>79</v>
      </c>
      <c r="N220" s="186" t="s">
        <v>51</v>
      </c>
      <c r="O220" s="64"/>
      <c r="P220" s="187">
        <f>O220*H220</f>
        <v>0</v>
      </c>
      <c r="Q220" s="187">
        <v>7.2720000000000007E-2</v>
      </c>
      <c r="R220" s="187">
        <f>Q220*H220</f>
        <v>7.2720000000000007E-2</v>
      </c>
      <c r="S220" s="187">
        <v>0</v>
      </c>
      <c r="T220" s="18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9" t="s">
        <v>172</v>
      </c>
      <c r="AT220" s="189" t="s">
        <v>167</v>
      </c>
      <c r="AU220" s="189" t="s">
        <v>90</v>
      </c>
      <c r="AY220" s="16" t="s">
        <v>165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6" t="s">
        <v>88</v>
      </c>
      <c r="BK220" s="190">
        <f>ROUND(I220*H220,2)</f>
        <v>0</v>
      </c>
      <c r="BL220" s="16" t="s">
        <v>172</v>
      </c>
      <c r="BM220" s="189" t="s">
        <v>2121</v>
      </c>
    </row>
    <row r="221" spans="1:65" s="2" customFormat="1">
      <c r="A221" s="34"/>
      <c r="B221" s="35"/>
      <c r="C221" s="36"/>
      <c r="D221" s="191" t="s">
        <v>174</v>
      </c>
      <c r="E221" s="36"/>
      <c r="F221" s="192" t="s">
        <v>2122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6" t="s">
        <v>174</v>
      </c>
      <c r="AU221" s="16" t="s">
        <v>90</v>
      </c>
    </row>
    <row r="222" spans="1:65" s="13" customFormat="1">
      <c r="B222" s="196"/>
      <c r="C222" s="197"/>
      <c r="D222" s="198" t="s">
        <v>176</v>
      </c>
      <c r="E222" s="199" t="s">
        <v>79</v>
      </c>
      <c r="F222" s="200" t="s">
        <v>743</v>
      </c>
      <c r="G222" s="197"/>
      <c r="H222" s="201">
        <v>1</v>
      </c>
      <c r="I222" s="202"/>
      <c r="J222" s="197"/>
      <c r="K222" s="197"/>
      <c r="L222" s="203"/>
      <c r="M222" s="204"/>
      <c r="N222" s="205"/>
      <c r="O222" s="205"/>
      <c r="P222" s="205"/>
      <c r="Q222" s="205"/>
      <c r="R222" s="205"/>
      <c r="S222" s="205"/>
      <c r="T222" s="206"/>
      <c r="AT222" s="207" t="s">
        <v>176</v>
      </c>
      <c r="AU222" s="207" t="s">
        <v>90</v>
      </c>
      <c r="AV222" s="13" t="s">
        <v>90</v>
      </c>
      <c r="AW222" s="13" t="s">
        <v>39</v>
      </c>
      <c r="AX222" s="13" t="s">
        <v>81</v>
      </c>
      <c r="AY222" s="207" t="s">
        <v>165</v>
      </c>
    </row>
    <row r="223" spans="1:65" s="12" customFormat="1" ht="22.9" customHeight="1">
      <c r="B223" s="162"/>
      <c r="C223" s="163"/>
      <c r="D223" s="164" t="s">
        <v>80</v>
      </c>
      <c r="E223" s="176" t="s">
        <v>223</v>
      </c>
      <c r="F223" s="176" t="s">
        <v>336</v>
      </c>
      <c r="G223" s="163"/>
      <c r="H223" s="163"/>
      <c r="I223" s="166"/>
      <c r="J223" s="177">
        <f>BK223</f>
        <v>0</v>
      </c>
      <c r="K223" s="163"/>
      <c r="L223" s="168"/>
      <c r="M223" s="169"/>
      <c r="N223" s="170"/>
      <c r="O223" s="170"/>
      <c r="P223" s="171">
        <f>SUM(P224:P232)</f>
        <v>0</v>
      </c>
      <c r="Q223" s="170"/>
      <c r="R223" s="171">
        <f>SUM(R224:R232)</f>
        <v>0.74864489999999995</v>
      </c>
      <c r="S223" s="170"/>
      <c r="T223" s="172">
        <f>SUM(T224:T232)</f>
        <v>0</v>
      </c>
      <c r="AR223" s="173" t="s">
        <v>88</v>
      </c>
      <c r="AT223" s="174" t="s">
        <v>80</v>
      </c>
      <c r="AU223" s="174" t="s">
        <v>88</v>
      </c>
      <c r="AY223" s="173" t="s">
        <v>165</v>
      </c>
      <c r="BK223" s="175">
        <f>SUM(BK224:BK232)</f>
        <v>0</v>
      </c>
    </row>
    <row r="224" spans="1:65" s="2" customFormat="1" ht="44.25" customHeight="1">
      <c r="A224" s="34"/>
      <c r="B224" s="35"/>
      <c r="C224" s="178" t="s">
        <v>389</v>
      </c>
      <c r="D224" s="178" t="s">
        <v>167</v>
      </c>
      <c r="E224" s="179" t="s">
        <v>338</v>
      </c>
      <c r="F224" s="180" t="s">
        <v>339</v>
      </c>
      <c r="G224" s="181" t="s">
        <v>340</v>
      </c>
      <c r="H224" s="182">
        <v>5.65</v>
      </c>
      <c r="I224" s="183"/>
      <c r="J224" s="184">
        <f>ROUND(I224*H224,2)</f>
        <v>0</v>
      </c>
      <c r="K224" s="180" t="s">
        <v>171</v>
      </c>
      <c r="L224" s="39"/>
      <c r="M224" s="185" t="s">
        <v>79</v>
      </c>
      <c r="N224" s="186" t="s">
        <v>51</v>
      </c>
      <c r="O224" s="64"/>
      <c r="P224" s="187">
        <f>O224*H224</f>
        <v>0</v>
      </c>
      <c r="Q224" s="187">
        <v>0.10094599999999999</v>
      </c>
      <c r="R224" s="187">
        <f>Q224*H224</f>
        <v>0.57034490000000004</v>
      </c>
      <c r="S224" s="187">
        <v>0</v>
      </c>
      <c r="T224" s="18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9" t="s">
        <v>172</v>
      </c>
      <c r="AT224" s="189" t="s">
        <v>167</v>
      </c>
      <c r="AU224" s="189" t="s">
        <v>90</v>
      </c>
      <c r="AY224" s="16" t="s">
        <v>165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6" t="s">
        <v>88</v>
      </c>
      <c r="BK224" s="190">
        <f>ROUND(I224*H224,2)</f>
        <v>0</v>
      </c>
      <c r="BL224" s="16" t="s">
        <v>172</v>
      </c>
      <c r="BM224" s="189" t="s">
        <v>2123</v>
      </c>
    </row>
    <row r="225" spans="1:65" s="2" customFormat="1">
      <c r="A225" s="34"/>
      <c r="B225" s="35"/>
      <c r="C225" s="36"/>
      <c r="D225" s="191" t="s">
        <v>174</v>
      </c>
      <c r="E225" s="36"/>
      <c r="F225" s="192" t="s">
        <v>342</v>
      </c>
      <c r="G225" s="36"/>
      <c r="H225" s="36"/>
      <c r="I225" s="193"/>
      <c r="J225" s="36"/>
      <c r="K225" s="36"/>
      <c r="L225" s="39"/>
      <c r="M225" s="194"/>
      <c r="N225" s="195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6" t="s">
        <v>174</v>
      </c>
      <c r="AU225" s="16" t="s">
        <v>90</v>
      </c>
    </row>
    <row r="226" spans="1:65" s="13" customFormat="1">
      <c r="B226" s="196"/>
      <c r="C226" s="197"/>
      <c r="D226" s="198" t="s">
        <v>176</v>
      </c>
      <c r="E226" s="199" t="s">
        <v>79</v>
      </c>
      <c r="F226" s="200" t="s">
        <v>2124</v>
      </c>
      <c r="G226" s="197"/>
      <c r="H226" s="201">
        <v>5.65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176</v>
      </c>
      <c r="AU226" s="207" t="s">
        <v>90</v>
      </c>
      <c r="AV226" s="13" t="s">
        <v>90</v>
      </c>
      <c r="AW226" s="13" t="s">
        <v>39</v>
      </c>
      <c r="AX226" s="13" t="s">
        <v>81</v>
      </c>
      <c r="AY226" s="207" t="s">
        <v>165</v>
      </c>
    </row>
    <row r="227" spans="1:65" s="2" customFormat="1" ht="16.5" customHeight="1">
      <c r="A227" s="34"/>
      <c r="B227" s="35"/>
      <c r="C227" s="208" t="s">
        <v>395</v>
      </c>
      <c r="D227" s="208" t="s">
        <v>319</v>
      </c>
      <c r="E227" s="209" t="s">
        <v>2125</v>
      </c>
      <c r="F227" s="210" t="s">
        <v>2126</v>
      </c>
      <c r="G227" s="211" t="s">
        <v>340</v>
      </c>
      <c r="H227" s="212">
        <v>5.9329999999999998</v>
      </c>
      <c r="I227" s="213"/>
      <c r="J227" s="214">
        <f>ROUND(I227*H227,2)</f>
        <v>0</v>
      </c>
      <c r="K227" s="210" t="s">
        <v>171</v>
      </c>
      <c r="L227" s="215"/>
      <c r="M227" s="216" t="s">
        <v>79</v>
      </c>
      <c r="N227" s="217" t="s">
        <v>51</v>
      </c>
      <c r="O227" s="64"/>
      <c r="P227" s="187">
        <f>O227*H227</f>
        <v>0</v>
      </c>
      <c r="Q227" s="187">
        <v>2.8000000000000001E-2</v>
      </c>
      <c r="R227" s="187">
        <f>Q227*H227</f>
        <v>0.16612399999999999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218</v>
      </c>
      <c r="AT227" s="189" t="s">
        <v>319</v>
      </c>
      <c r="AU227" s="189" t="s">
        <v>90</v>
      </c>
      <c r="AY227" s="16" t="s">
        <v>165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6" t="s">
        <v>88</v>
      </c>
      <c r="BK227" s="190">
        <f>ROUND(I227*H227,2)</f>
        <v>0</v>
      </c>
      <c r="BL227" s="16" t="s">
        <v>172</v>
      </c>
      <c r="BM227" s="189" t="s">
        <v>2127</v>
      </c>
    </row>
    <row r="228" spans="1:65" s="13" customFormat="1">
      <c r="B228" s="196"/>
      <c r="C228" s="197"/>
      <c r="D228" s="198" t="s">
        <v>176</v>
      </c>
      <c r="E228" s="197"/>
      <c r="F228" s="200" t="s">
        <v>2128</v>
      </c>
      <c r="G228" s="197"/>
      <c r="H228" s="201">
        <v>5.9329999999999998</v>
      </c>
      <c r="I228" s="202"/>
      <c r="J228" s="197"/>
      <c r="K228" s="197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176</v>
      </c>
      <c r="AU228" s="207" t="s">
        <v>90</v>
      </c>
      <c r="AV228" s="13" t="s">
        <v>90</v>
      </c>
      <c r="AW228" s="13" t="s">
        <v>4</v>
      </c>
      <c r="AX228" s="13" t="s">
        <v>88</v>
      </c>
      <c r="AY228" s="207" t="s">
        <v>165</v>
      </c>
    </row>
    <row r="229" spans="1:65" s="2" customFormat="1" ht="24.2" customHeight="1">
      <c r="A229" s="34"/>
      <c r="B229" s="35"/>
      <c r="C229" s="178" t="s">
        <v>403</v>
      </c>
      <c r="D229" s="178" t="s">
        <v>167</v>
      </c>
      <c r="E229" s="179" t="s">
        <v>361</v>
      </c>
      <c r="F229" s="180" t="s">
        <v>362</v>
      </c>
      <c r="G229" s="181" t="s">
        <v>232</v>
      </c>
      <c r="H229" s="182">
        <v>1</v>
      </c>
      <c r="I229" s="183"/>
      <c r="J229" s="184">
        <f>ROUND(I229*H229,2)</f>
        <v>0</v>
      </c>
      <c r="K229" s="180" t="s">
        <v>171</v>
      </c>
      <c r="L229" s="39"/>
      <c r="M229" s="185" t="s">
        <v>79</v>
      </c>
      <c r="N229" s="186" t="s">
        <v>51</v>
      </c>
      <c r="O229" s="64"/>
      <c r="P229" s="187">
        <f>O229*H229</f>
        <v>0</v>
      </c>
      <c r="Q229" s="187">
        <v>1.76E-4</v>
      </c>
      <c r="R229" s="187">
        <f>Q229*H229</f>
        <v>1.76E-4</v>
      </c>
      <c r="S229" s="187">
        <v>0</v>
      </c>
      <c r="T229" s="18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89" t="s">
        <v>172</v>
      </c>
      <c r="AT229" s="189" t="s">
        <v>167</v>
      </c>
      <c r="AU229" s="189" t="s">
        <v>90</v>
      </c>
      <c r="AY229" s="16" t="s">
        <v>165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6" t="s">
        <v>88</v>
      </c>
      <c r="BK229" s="190">
        <f>ROUND(I229*H229,2)</f>
        <v>0</v>
      </c>
      <c r="BL229" s="16" t="s">
        <v>172</v>
      </c>
      <c r="BM229" s="189" t="s">
        <v>2129</v>
      </c>
    </row>
    <row r="230" spans="1:65" s="2" customFormat="1">
      <c r="A230" s="34"/>
      <c r="B230" s="35"/>
      <c r="C230" s="36"/>
      <c r="D230" s="191" t="s">
        <v>174</v>
      </c>
      <c r="E230" s="36"/>
      <c r="F230" s="192" t="s">
        <v>364</v>
      </c>
      <c r="G230" s="36"/>
      <c r="H230" s="36"/>
      <c r="I230" s="193"/>
      <c r="J230" s="36"/>
      <c r="K230" s="36"/>
      <c r="L230" s="39"/>
      <c r="M230" s="194"/>
      <c r="N230" s="195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6" t="s">
        <v>174</v>
      </c>
      <c r="AU230" s="16" t="s">
        <v>90</v>
      </c>
    </row>
    <row r="231" spans="1:65" s="2" customFormat="1" ht="16.5" customHeight="1">
      <c r="A231" s="34"/>
      <c r="B231" s="35"/>
      <c r="C231" s="208" t="s">
        <v>409</v>
      </c>
      <c r="D231" s="208" t="s">
        <v>319</v>
      </c>
      <c r="E231" s="209" t="s">
        <v>366</v>
      </c>
      <c r="F231" s="210" t="s">
        <v>367</v>
      </c>
      <c r="G231" s="211" t="s">
        <v>232</v>
      </c>
      <c r="H231" s="212">
        <v>1</v>
      </c>
      <c r="I231" s="213"/>
      <c r="J231" s="214">
        <f>ROUND(I231*H231,2)</f>
        <v>0</v>
      </c>
      <c r="K231" s="210" t="s">
        <v>171</v>
      </c>
      <c r="L231" s="215"/>
      <c r="M231" s="216" t="s">
        <v>79</v>
      </c>
      <c r="N231" s="217" t="s">
        <v>51</v>
      </c>
      <c r="O231" s="64"/>
      <c r="P231" s="187">
        <f>O231*H231</f>
        <v>0</v>
      </c>
      <c r="Q231" s="187">
        <v>1.2E-2</v>
      </c>
      <c r="R231" s="187">
        <f>Q231*H231</f>
        <v>1.2E-2</v>
      </c>
      <c r="S231" s="187">
        <v>0</v>
      </c>
      <c r="T231" s="18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9" t="s">
        <v>218</v>
      </c>
      <c r="AT231" s="189" t="s">
        <v>319</v>
      </c>
      <c r="AU231" s="189" t="s">
        <v>90</v>
      </c>
      <c r="AY231" s="16" t="s">
        <v>165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6" t="s">
        <v>88</v>
      </c>
      <c r="BK231" s="190">
        <f>ROUND(I231*H231,2)</f>
        <v>0</v>
      </c>
      <c r="BL231" s="16" t="s">
        <v>172</v>
      </c>
      <c r="BM231" s="189" t="s">
        <v>2130</v>
      </c>
    </row>
    <row r="232" spans="1:65" s="13" customFormat="1">
      <c r="B232" s="196"/>
      <c r="C232" s="197"/>
      <c r="D232" s="198" t="s">
        <v>176</v>
      </c>
      <c r="E232" s="199" t="s">
        <v>79</v>
      </c>
      <c r="F232" s="200" t="s">
        <v>2131</v>
      </c>
      <c r="G232" s="197"/>
      <c r="H232" s="201">
        <v>1</v>
      </c>
      <c r="I232" s="202"/>
      <c r="J232" s="197"/>
      <c r="K232" s="197"/>
      <c r="L232" s="203"/>
      <c r="M232" s="204"/>
      <c r="N232" s="205"/>
      <c r="O232" s="205"/>
      <c r="P232" s="205"/>
      <c r="Q232" s="205"/>
      <c r="R232" s="205"/>
      <c r="S232" s="205"/>
      <c r="T232" s="206"/>
      <c r="AT232" s="207" t="s">
        <v>176</v>
      </c>
      <c r="AU232" s="207" t="s">
        <v>90</v>
      </c>
      <c r="AV232" s="13" t="s">
        <v>90</v>
      </c>
      <c r="AW232" s="13" t="s">
        <v>39</v>
      </c>
      <c r="AX232" s="13" t="s">
        <v>81</v>
      </c>
      <c r="AY232" s="207" t="s">
        <v>165</v>
      </c>
    </row>
    <row r="233" spans="1:65" s="12" customFormat="1" ht="22.9" customHeight="1">
      <c r="B233" s="162"/>
      <c r="C233" s="163"/>
      <c r="D233" s="164" t="s">
        <v>80</v>
      </c>
      <c r="E233" s="176" t="s">
        <v>401</v>
      </c>
      <c r="F233" s="176" t="s">
        <v>402</v>
      </c>
      <c r="G233" s="163"/>
      <c r="H233" s="163"/>
      <c r="I233" s="166"/>
      <c r="J233" s="177">
        <f>BK233</f>
        <v>0</v>
      </c>
      <c r="K233" s="163"/>
      <c r="L233" s="168"/>
      <c r="M233" s="169"/>
      <c r="N233" s="170"/>
      <c r="O233" s="170"/>
      <c r="P233" s="171">
        <f>SUM(P234:P239)</f>
        <v>0</v>
      </c>
      <c r="Q233" s="170"/>
      <c r="R233" s="171">
        <f>SUM(R234:R239)</f>
        <v>0</v>
      </c>
      <c r="S233" s="170"/>
      <c r="T233" s="172">
        <f>SUM(T234:T239)</f>
        <v>14.122440000000001</v>
      </c>
      <c r="AR233" s="173" t="s">
        <v>88</v>
      </c>
      <c r="AT233" s="174" t="s">
        <v>80</v>
      </c>
      <c r="AU233" s="174" t="s">
        <v>88</v>
      </c>
      <c r="AY233" s="173" t="s">
        <v>165</v>
      </c>
      <c r="BK233" s="175">
        <f>SUM(BK234:BK239)</f>
        <v>0</v>
      </c>
    </row>
    <row r="234" spans="1:65" s="2" customFormat="1" ht="78" customHeight="1">
      <c r="A234" s="34"/>
      <c r="B234" s="35"/>
      <c r="C234" s="178" t="s">
        <v>415</v>
      </c>
      <c r="D234" s="178" t="s">
        <v>167</v>
      </c>
      <c r="E234" s="179" t="s">
        <v>2132</v>
      </c>
      <c r="F234" s="180" t="s">
        <v>2133</v>
      </c>
      <c r="G234" s="181" t="s">
        <v>213</v>
      </c>
      <c r="H234" s="182">
        <v>35</v>
      </c>
      <c r="I234" s="183"/>
      <c r="J234" s="184">
        <f>ROUND(I234*H234,2)</f>
        <v>0</v>
      </c>
      <c r="K234" s="180" t="s">
        <v>171</v>
      </c>
      <c r="L234" s="39"/>
      <c r="M234" s="185" t="s">
        <v>79</v>
      </c>
      <c r="N234" s="186" t="s">
        <v>51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0.255</v>
      </c>
      <c r="T234" s="188">
        <f>S234*H234</f>
        <v>8.9250000000000007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172</v>
      </c>
      <c r="AT234" s="189" t="s">
        <v>167</v>
      </c>
      <c r="AU234" s="189" t="s">
        <v>90</v>
      </c>
      <c r="AY234" s="16" t="s">
        <v>165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6" t="s">
        <v>88</v>
      </c>
      <c r="BK234" s="190">
        <f>ROUND(I234*H234,2)</f>
        <v>0</v>
      </c>
      <c r="BL234" s="16" t="s">
        <v>172</v>
      </c>
      <c r="BM234" s="189" t="s">
        <v>2134</v>
      </c>
    </row>
    <row r="235" spans="1:65" s="2" customFormat="1">
      <c r="A235" s="34"/>
      <c r="B235" s="35"/>
      <c r="C235" s="36"/>
      <c r="D235" s="191" t="s">
        <v>174</v>
      </c>
      <c r="E235" s="36"/>
      <c r="F235" s="192" t="s">
        <v>2135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6" t="s">
        <v>174</v>
      </c>
      <c r="AU235" s="16" t="s">
        <v>90</v>
      </c>
    </row>
    <row r="236" spans="1:65" s="13" customFormat="1">
      <c r="B236" s="196"/>
      <c r="C236" s="197"/>
      <c r="D236" s="198" t="s">
        <v>176</v>
      </c>
      <c r="E236" s="199" t="s">
        <v>79</v>
      </c>
      <c r="F236" s="200" t="s">
        <v>2136</v>
      </c>
      <c r="G236" s="197"/>
      <c r="H236" s="201">
        <v>35</v>
      </c>
      <c r="I236" s="202"/>
      <c r="J236" s="197"/>
      <c r="K236" s="197"/>
      <c r="L236" s="203"/>
      <c r="M236" s="204"/>
      <c r="N236" s="205"/>
      <c r="O236" s="205"/>
      <c r="P236" s="205"/>
      <c r="Q236" s="205"/>
      <c r="R236" s="205"/>
      <c r="S236" s="205"/>
      <c r="T236" s="206"/>
      <c r="AT236" s="207" t="s">
        <v>176</v>
      </c>
      <c r="AU236" s="207" t="s">
        <v>90</v>
      </c>
      <c r="AV236" s="13" t="s">
        <v>90</v>
      </c>
      <c r="AW236" s="13" t="s">
        <v>39</v>
      </c>
      <c r="AX236" s="13" t="s">
        <v>81</v>
      </c>
      <c r="AY236" s="207" t="s">
        <v>165</v>
      </c>
    </row>
    <row r="237" spans="1:65" s="2" customFormat="1" ht="33" customHeight="1">
      <c r="A237" s="34"/>
      <c r="B237" s="35"/>
      <c r="C237" s="178" t="s">
        <v>421</v>
      </c>
      <c r="D237" s="178" t="s">
        <v>167</v>
      </c>
      <c r="E237" s="179" t="s">
        <v>2137</v>
      </c>
      <c r="F237" s="180" t="s">
        <v>2138</v>
      </c>
      <c r="G237" s="181" t="s">
        <v>170</v>
      </c>
      <c r="H237" s="182">
        <v>21.655999999999999</v>
      </c>
      <c r="I237" s="183"/>
      <c r="J237" s="184">
        <f>ROUND(I237*H237,2)</f>
        <v>0</v>
      </c>
      <c r="K237" s="180" t="s">
        <v>171</v>
      </c>
      <c r="L237" s="39"/>
      <c r="M237" s="185" t="s">
        <v>79</v>
      </c>
      <c r="N237" s="186" t="s">
        <v>51</v>
      </c>
      <c r="O237" s="64"/>
      <c r="P237" s="187">
        <f>O237*H237</f>
        <v>0</v>
      </c>
      <c r="Q237" s="187">
        <v>0</v>
      </c>
      <c r="R237" s="187">
        <f>Q237*H237</f>
        <v>0</v>
      </c>
      <c r="S237" s="187">
        <v>0.24</v>
      </c>
      <c r="T237" s="188">
        <f>S237*H237</f>
        <v>5.1974399999999994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172</v>
      </c>
      <c r="AT237" s="189" t="s">
        <v>167</v>
      </c>
      <c r="AU237" s="189" t="s">
        <v>90</v>
      </c>
      <c r="AY237" s="16" t="s">
        <v>165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6" t="s">
        <v>88</v>
      </c>
      <c r="BK237" s="190">
        <f>ROUND(I237*H237,2)</f>
        <v>0</v>
      </c>
      <c r="BL237" s="16" t="s">
        <v>172</v>
      </c>
      <c r="BM237" s="189" t="s">
        <v>2139</v>
      </c>
    </row>
    <row r="238" spans="1:65" s="2" customFormat="1">
      <c r="A238" s="34"/>
      <c r="B238" s="35"/>
      <c r="C238" s="36"/>
      <c r="D238" s="191" t="s">
        <v>174</v>
      </c>
      <c r="E238" s="36"/>
      <c r="F238" s="192" t="s">
        <v>2140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6" t="s">
        <v>174</v>
      </c>
      <c r="AU238" s="16" t="s">
        <v>90</v>
      </c>
    </row>
    <row r="239" spans="1:65" s="13" customFormat="1">
      <c r="B239" s="196"/>
      <c r="C239" s="197"/>
      <c r="D239" s="198" t="s">
        <v>176</v>
      </c>
      <c r="E239" s="199" t="s">
        <v>79</v>
      </c>
      <c r="F239" s="200" t="s">
        <v>2141</v>
      </c>
      <c r="G239" s="197"/>
      <c r="H239" s="201">
        <v>21.655999999999999</v>
      </c>
      <c r="I239" s="202"/>
      <c r="J239" s="197"/>
      <c r="K239" s="197"/>
      <c r="L239" s="203"/>
      <c r="M239" s="204"/>
      <c r="N239" s="205"/>
      <c r="O239" s="205"/>
      <c r="P239" s="205"/>
      <c r="Q239" s="205"/>
      <c r="R239" s="205"/>
      <c r="S239" s="205"/>
      <c r="T239" s="206"/>
      <c r="AT239" s="207" t="s">
        <v>176</v>
      </c>
      <c r="AU239" s="207" t="s">
        <v>90</v>
      </c>
      <c r="AV239" s="13" t="s">
        <v>90</v>
      </c>
      <c r="AW239" s="13" t="s">
        <v>39</v>
      </c>
      <c r="AX239" s="13" t="s">
        <v>81</v>
      </c>
      <c r="AY239" s="207" t="s">
        <v>165</v>
      </c>
    </row>
    <row r="240" spans="1:65" s="12" customFormat="1" ht="22.9" customHeight="1">
      <c r="B240" s="162"/>
      <c r="C240" s="163"/>
      <c r="D240" s="164" t="s">
        <v>80</v>
      </c>
      <c r="E240" s="176" t="s">
        <v>552</v>
      </c>
      <c r="F240" s="176" t="s">
        <v>553</v>
      </c>
      <c r="G240" s="163"/>
      <c r="H240" s="163"/>
      <c r="I240" s="166"/>
      <c r="J240" s="177">
        <f>BK240</f>
        <v>0</v>
      </c>
      <c r="K240" s="163"/>
      <c r="L240" s="168"/>
      <c r="M240" s="169"/>
      <c r="N240" s="170"/>
      <c r="O240" s="170"/>
      <c r="P240" s="171">
        <f>SUM(P241:P252)</f>
        <v>0</v>
      </c>
      <c r="Q240" s="170"/>
      <c r="R240" s="171">
        <f>SUM(R241:R252)</f>
        <v>0</v>
      </c>
      <c r="S240" s="170"/>
      <c r="T240" s="172">
        <f>SUM(T241:T252)</f>
        <v>0</v>
      </c>
      <c r="AR240" s="173" t="s">
        <v>88</v>
      </c>
      <c r="AT240" s="174" t="s">
        <v>80</v>
      </c>
      <c r="AU240" s="174" t="s">
        <v>88</v>
      </c>
      <c r="AY240" s="173" t="s">
        <v>165</v>
      </c>
      <c r="BK240" s="175">
        <f>SUM(BK241:BK252)</f>
        <v>0</v>
      </c>
    </row>
    <row r="241" spans="1:65" s="2" customFormat="1" ht="33" customHeight="1">
      <c r="A241" s="34"/>
      <c r="B241" s="35"/>
      <c r="C241" s="178" t="s">
        <v>427</v>
      </c>
      <c r="D241" s="178" t="s">
        <v>167</v>
      </c>
      <c r="E241" s="179" t="s">
        <v>2142</v>
      </c>
      <c r="F241" s="180" t="s">
        <v>2143</v>
      </c>
      <c r="G241" s="181" t="s">
        <v>190</v>
      </c>
      <c r="H241" s="182">
        <v>14.122</v>
      </c>
      <c r="I241" s="183"/>
      <c r="J241" s="184">
        <f>ROUND(I241*H241,2)</f>
        <v>0</v>
      </c>
      <c r="K241" s="180" t="s">
        <v>171</v>
      </c>
      <c r="L241" s="39"/>
      <c r="M241" s="185" t="s">
        <v>79</v>
      </c>
      <c r="N241" s="186" t="s">
        <v>51</v>
      </c>
      <c r="O241" s="64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172</v>
      </c>
      <c r="AT241" s="189" t="s">
        <v>167</v>
      </c>
      <c r="AU241" s="189" t="s">
        <v>90</v>
      </c>
      <c r="AY241" s="16" t="s">
        <v>165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6" t="s">
        <v>88</v>
      </c>
      <c r="BK241" s="190">
        <f>ROUND(I241*H241,2)</f>
        <v>0</v>
      </c>
      <c r="BL241" s="16" t="s">
        <v>172</v>
      </c>
      <c r="BM241" s="189" t="s">
        <v>2144</v>
      </c>
    </row>
    <row r="242" spans="1:65" s="2" customFormat="1">
      <c r="A242" s="34"/>
      <c r="B242" s="35"/>
      <c r="C242" s="36"/>
      <c r="D242" s="191" t="s">
        <v>174</v>
      </c>
      <c r="E242" s="36"/>
      <c r="F242" s="192" t="s">
        <v>2145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6" t="s">
        <v>174</v>
      </c>
      <c r="AU242" s="16" t="s">
        <v>90</v>
      </c>
    </row>
    <row r="243" spans="1:65" s="2" customFormat="1" ht="24.2" customHeight="1">
      <c r="A243" s="34"/>
      <c r="B243" s="35"/>
      <c r="C243" s="178" t="s">
        <v>436</v>
      </c>
      <c r="D243" s="178" t="s">
        <v>167</v>
      </c>
      <c r="E243" s="179" t="s">
        <v>2146</v>
      </c>
      <c r="F243" s="180" t="s">
        <v>2147</v>
      </c>
      <c r="G243" s="181" t="s">
        <v>190</v>
      </c>
      <c r="H243" s="182">
        <v>14.122</v>
      </c>
      <c r="I243" s="183"/>
      <c r="J243" s="184">
        <f>ROUND(I243*H243,2)</f>
        <v>0</v>
      </c>
      <c r="K243" s="180" t="s">
        <v>171</v>
      </c>
      <c r="L243" s="39"/>
      <c r="M243" s="185" t="s">
        <v>79</v>
      </c>
      <c r="N243" s="186" t="s">
        <v>51</v>
      </c>
      <c r="O243" s="64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89" t="s">
        <v>172</v>
      </c>
      <c r="AT243" s="189" t="s">
        <v>167</v>
      </c>
      <c r="AU243" s="189" t="s">
        <v>90</v>
      </c>
      <c r="AY243" s="16" t="s">
        <v>165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6" t="s">
        <v>88</v>
      </c>
      <c r="BK243" s="190">
        <f>ROUND(I243*H243,2)</f>
        <v>0</v>
      </c>
      <c r="BL243" s="16" t="s">
        <v>172</v>
      </c>
      <c r="BM243" s="189" t="s">
        <v>2148</v>
      </c>
    </row>
    <row r="244" spans="1:65" s="2" customFormat="1">
      <c r="A244" s="34"/>
      <c r="B244" s="35"/>
      <c r="C244" s="36"/>
      <c r="D244" s="191" t="s">
        <v>174</v>
      </c>
      <c r="E244" s="36"/>
      <c r="F244" s="192" t="s">
        <v>2149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6" t="s">
        <v>174</v>
      </c>
      <c r="AU244" s="16" t="s">
        <v>90</v>
      </c>
    </row>
    <row r="245" spans="1:65" s="2" customFormat="1" ht="37.9" customHeight="1">
      <c r="A245" s="34"/>
      <c r="B245" s="35"/>
      <c r="C245" s="178" t="s">
        <v>441</v>
      </c>
      <c r="D245" s="178" t="s">
        <v>167</v>
      </c>
      <c r="E245" s="179" t="s">
        <v>593</v>
      </c>
      <c r="F245" s="180" t="s">
        <v>594</v>
      </c>
      <c r="G245" s="181" t="s">
        <v>190</v>
      </c>
      <c r="H245" s="182">
        <v>5.0000000000000001E-3</v>
      </c>
      <c r="I245" s="183"/>
      <c r="J245" s="184">
        <f>ROUND(I245*H245,2)</f>
        <v>0</v>
      </c>
      <c r="K245" s="180" t="s">
        <v>171</v>
      </c>
      <c r="L245" s="39"/>
      <c r="M245" s="185" t="s">
        <v>79</v>
      </c>
      <c r="N245" s="186" t="s">
        <v>51</v>
      </c>
      <c r="O245" s="64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89" t="s">
        <v>172</v>
      </c>
      <c r="AT245" s="189" t="s">
        <v>167</v>
      </c>
      <c r="AU245" s="189" t="s">
        <v>90</v>
      </c>
      <c r="AY245" s="16" t="s">
        <v>165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6" t="s">
        <v>88</v>
      </c>
      <c r="BK245" s="190">
        <f>ROUND(I245*H245,2)</f>
        <v>0</v>
      </c>
      <c r="BL245" s="16" t="s">
        <v>172</v>
      </c>
      <c r="BM245" s="189" t="s">
        <v>2150</v>
      </c>
    </row>
    <row r="246" spans="1:65" s="2" customFormat="1">
      <c r="A246" s="34"/>
      <c r="B246" s="35"/>
      <c r="C246" s="36"/>
      <c r="D246" s="191" t="s">
        <v>174</v>
      </c>
      <c r="E246" s="36"/>
      <c r="F246" s="192" t="s">
        <v>596</v>
      </c>
      <c r="G246" s="36"/>
      <c r="H246" s="36"/>
      <c r="I246" s="193"/>
      <c r="J246" s="36"/>
      <c r="K246" s="36"/>
      <c r="L246" s="39"/>
      <c r="M246" s="194"/>
      <c r="N246" s="195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6" t="s">
        <v>174</v>
      </c>
      <c r="AU246" s="16" t="s">
        <v>90</v>
      </c>
    </row>
    <row r="247" spans="1:65" s="2" customFormat="1" ht="37.9" customHeight="1">
      <c r="A247" s="34"/>
      <c r="B247" s="35"/>
      <c r="C247" s="178" t="s">
        <v>448</v>
      </c>
      <c r="D247" s="178" t="s">
        <v>167</v>
      </c>
      <c r="E247" s="179" t="s">
        <v>598</v>
      </c>
      <c r="F247" s="180" t="s">
        <v>599</v>
      </c>
      <c r="G247" s="181" t="s">
        <v>190</v>
      </c>
      <c r="H247" s="182">
        <v>5.1369999999999996</v>
      </c>
      <c r="I247" s="183"/>
      <c r="J247" s="184">
        <f>ROUND(I247*H247,2)</f>
        <v>0</v>
      </c>
      <c r="K247" s="180" t="s">
        <v>171</v>
      </c>
      <c r="L247" s="39"/>
      <c r="M247" s="185" t="s">
        <v>79</v>
      </c>
      <c r="N247" s="186" t="s">
        <v>51</v>
      </c>
      <c r="O247" s="64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9" t="s">
        <v>172</v>
      </c>
      <c r="AT247" s="189" t="s">
        <v>167</v>
      </c>
      <c r="AU247" s="189" t="s">
        <v>90</v>
      </c>
      <c r="AY247" s="16" t="s">
        <v>165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6" t="s">
        <v>88</v>
      </c>
      <c r="BK247" s="190">
        <f>ROUND(I247*H247,2)</f>
        <v>0</v>
      </c>
      <c r="BL247" s="16" t="s">
        <v>172</v>
      </c>
      <c r="BM247" s="189" t="s">
        <v>2151</v>
      </c>
    </row>
    <row r="248" spans="1:65" s="2" customFormat="1">
      <c r="A248" s="34"/>
      <c r="B248" s="35"/>
      <c r="C248" s="36"/>
      <c r="D248" s="191" t="s">
        <v>174</v>
      </c>
      <c r="E248" s="36"/>
      <c r="F248" s="192" t="s">
        <v>601</v>
      </c>
      <c r="G248" s="36"/>
      <c r="H248" s="36"/>
      <c r="I248" s="193"/>
      <c r="J248" s="36"/>
      <c r="K248" s="36"/>
      <c r="L248" s="39"/>
      <c r="M248" s="194"/>
      <c r="N248" s="195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6" t="s">
        <v>174</v>
      </c>
      <c r="AU248" s="16" t="s">
        <v>90</v>
      </c>
    </row>
    <row r="249" spans="1:65" s="2" customFormat="1" ht="44.25" customHeight="1">
      <c r="A249" s="34"/>
      <c r="B249" s="35"/>
      <c r="C249" s="178" t="s">
        <v>454</v>
      </c>
      <c r="D249" s="178" t="s">
        <v>167</v>
      </c>
      <c r="E249" s="179" t="s">
        <v>608</v>
      </c>
      <c r="F249" s="180" t="s">
        <v>609</v>
      </c>
      <c r="G249" s="181" t="s">
        <v>190</v>
      </c>
      <c r="H249" s="182">
        <v>5.5E-2</v>
      </c>
      <c r="I249" s="183"/>
      <c r="J249" s="184">
        <f>ROUND(I249*H249,2)</f>
        <v>0</v>
      </c>
      <c r="K249" s="180" t="s">
        <v>171</v>
      </c>
      <c r="L249" s="39"/>
      <c r="M249" s="185" t="s">
        <v>79</v>
      </c>
      <c r="N249" s="186" t="s">
        <v>51</v>
      </c>
      <c r="O249" s="64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89" t="s">
        <v>172</v>
      </c>
      <c r="AT249" s="189" t="s">
        <v>167</v>
      </c>
      <c r="AU249" s="189" t="s">
        <v>90</v>
      </c>
      <c r="AY249" s="16" t="s">
        <v>165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6" t="s">
        <v>88</v>
      </c>
      <c r="BK249" s="190">
        <f>ROUND(I249*H249,2)</f>
        <v>0</v>
      </c>
      <c r="BL249" s="16" t="s">
        <v>172</v>
      </c>
      <c r="BM249" s="189" t="s">
        <v>2152</v>
      </c>
    </row>
    <row r="250" spans="1:65" s="2" customFormat="1">
      <c r="A250" s="34"/>
      <c r="B250" s="35"/>
      <c r="C250" s="36"/>
      <c r="D250" s="191" t="s">
        <v>174</v>
      </c>
      <c r="E250" s="36"/>
      <c r="F250" s="192" t="s">
        <v>611</v>
      </c>
      <c r="G250" s="36"/>
      <c r="H250" s="36"/>
      <c r="I250" s="193"/>
      <c r="J250" s="36"/>
      <c r="K250" s="36"/>
      <c r="L250" s="39"/>
      <c r="M250" s="194"/>
      <c r="N250" s="195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6" t="s">
        <v>174</v>
      </c>
      <c r="AU250" s="16" t="s">
        <v>90</v>
      </c>
    </row>
    <row r="251" spans="1:65" s="2" customFormat="1" ht="44.25" customHeight="1">
      <c r="A251" s="34"/>
      <c r="B251" s="35"/>
      <c r="C251" s="178" t="s">
        <v>460</v>
      </c>
      <c r="D251" s="178" t="s">
        <v>167</v>
      </c>
      <c r="E251" s="179" t="s">
        <v>1900</v>
      </c>
      <c r="F251" s="180" t="s">
        <v>1901</v>
      </c>
      <c r="G251" s="181" t="s">
        <v>190</v>
      </c>
      <c r="H251" s="182">
        <v>8.9250000000000007</v>
      </c>
      <c r="I251" s="183"/>
      <c r="J251" s="184">
        <f>ROUND(I251*H251,2)</f>
        <v>0</v>
      </c>
      <c r="K251" s="180" t="s">
        <v>171</v>
      </c>
      <c r="L251" s="39"/>
      <c r="M251" s="185" t="s">
        <v>79</v>
      </c>
      <c r="N251" s="186" t="s">
        <v>51</v>
      </c>
      <c r="O251" s="64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9" t="s">
        <v>172</v>
      </c>
      <c r="AT251" s="189" t="s">
        <v>167</v>
      </c>
      <c r="AU251" s="189" t="s">
        <v>90</v>
      </c>
      <c r="AY251" s="16" t="s">
        <v>165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6" t="s">
        <v>88</v>
      </c>
      <c r="BK251" s="190">
        <f>ROUND(I251*H251,2)</f>
        <v>0</v>
      </c>
      <c r="BL251" s="16" t="s">
        <v>172</v>
      </c>
      <c r="BM251" s="189" t="s">
        <v>2153</v>
      </c>
    </row>
    <row r="252" spans="1:65" s="2" customFormat="1">
      <c r="A252" s="34"/>
      <c r="B252" s="35"/>
      <c r="C252" s="36"/>
      <c r="D252" s="191" t="s">
        <v>174</v>
      </c>
      <c r="E252" s="36"/>
      <c r="F252" s="192" t="s">
        <v>1903</v>
      </c>
      <c r="G252" s="36"/>
      <c r="H252" s="36"/>
      <c r="I252" s="193"/>
      <c r="J252" s="36"/>
      <c r="K252" s="36"/>
      <c r="L252" s="39"/>
      <c r="M252" s="194"/>
      <c r="N252" s="195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6" t="s">
        <v>174</v>
      </c>
      <c r="AU252" s="16" t="s">
        <v>90</v>
      </c>
    </row>
    <row r="253" spans="1:65" s="12" customFormat="1" ht="22.9" customHeight="1">
      <c r="B253" s="162"/>
      <c r="C253" s="163"/>
      <c r="D253" s="164" t="s">
        <v>80</v>
      </c>
      <c r="E253" s="176" t="s">
        <v>612</v>
      </c>
      <c r="F253" s="176" t="s">
        <v>613</v>
      </c>
      <c r="G253" s="163"/>
      <c r="H253" s="163"/>
      <c r="I253" s="166"/>
      <c r="J253" s="177">
        <f>BK253</f>
        <v>0</v>
      </c>
      <c r="K253" s="163"/>
      <c r="L253" s="168"/>
      <c r="M253" s="169"/>
      <c r="N253" s="170"/>
      <c r="O253" s="170"/>
      <c r="P253" s="171">
        <f>SUM(P254:P255)</f>
        <v>0</v>
      </c>
      <c r="Q253" s="170"/>
      <c r="R253" s="171">
        <f>SUM(R254:R255)</f>
        <v>0</v>
      </c>
      <c r="S253" s="170"/>
      <c r="T253" s="172">
        <f>SUM(T254:T255)</f>
        <v>0</v>
      </c>
      <c r="AR253" s="173" t="s">
        <v>88</v>
      </c>
      <c r="AT253" s="174" t="s">
        <v>80</v>
      </c>
      <c r="AU253" s="174" t="s">
        <v>88</v>
      </c>
      <c r="AY253" s="173" t="s">
        <v>165</v>
      </c>
      <c r="BK253" s="175">
        <f>SUM(BK254:BK255)</f>
        <v>0</v>
      </c>
    </row>
    <row r="254" spans="1:65" s="2" customFormat="1" ht="55.5" customHeight="1">
      <c r="A254" s="34"/>
      <c r="B254" s="35"/>
      <c r="C254" s="178" t="s">
        <v>466</v>
      </c>
      <c r="D254" s="178" t="s">
        <v>167</v>
      </c>
      <c r="E254" s="179" t="s">
        <v>2154</v>
      </c>
      <c r="F254" s="180" t="s">
        <v>2155</v>
      </c>
      <c r="G254" s="181" t="s">
        <v>190</v>
      </c>
      <c r="H254" s="182">
        <v>80.370999999999995</v>
      </c>
      <c r="I254" s="183"/>
      <c r="J254" s="184">
        <f>ROUND(I254*H254,2)</f>
        <v>0</v>
      </c>
      <c r="K254" s="180" t="s">
        <v>171</v>
      </c>
      <c r="L254" s="39"/>
      <c r="M254" s="185" t="s">
        <v>79</v>
      </c>
      <c r="N254" s="186" t="s">
        <v>51</v>
      </c>
      <c r="O254" s="64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9" t="s">
        <v>172</v>
      </c>
      <c r="AT254" s="189" t="s">
        <v>167</v>
      </c>
      <c r="AU254" s="189" t="s">
        <v>90</v>
      </c>
      <c r="AY254" s="16" t="s">
        <v>165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6" t="s">
        <v>88</v>
      </c>
      <c r="BK254" s="190">
        <f>ROUND(I254*H254,2)</f>
        <v>0</v>
      </c>
      <c r="BL254" s="16" t="s">
        <v>172</v>
      </c>
      <c r="BM254" s="189" t="s">
        <v>2156</v>
      </c>
    </row>
    <row r="255" spans="1:65" s="2" customFormat="1">
      <c r="A255" s="34"/>
      <c r="B255" s="35"/>
      <c r="C255" s="36"/>
      <c r="D255" s="191" t="s">
        <v>174</v>
      </c>
      <c r="E255" s="36"/>
      <c r="F255" s="192" t="s">
        <v>2157</v>
      </c>
      <c r="G255" s="36"/>
      <c r="H255" s="36"/>
      <c r="I255" s="193"/>
      <c r="J255" s="36"/>
      <c r="K255" s="36"/>
      <c r="L255" s="39"/>
      <c r="M255" s="194"/>
      <c r="N255" s="195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6" t="s">
        <v>174</v>
      </c>
      <c r="AU255" s="16" t="s">
        <v>90</v>
      </c>
    </row>
    <row r="256" spans="1:65" s="12" customFormat="1" ht="25.9" customHeight="1">
      <c r="B256" s="162"/>
      <c r="C256" s="163"/>
      <c r="D256" s="164" t="s">
        <v>80</v>
      </c>
      <c r="E256" s="165" t="s">
        <v>619</v>
      </c>
      <c r="F256" s="165" t="s">
        <v>620</v>
      </c>
      <c r="G256" s="163"/>
      <c r="H256" s="163"/>
      <c r="I256" s="166"/>
      <c r="J256" s="167">
        <f>BK256</f>
        <v>0</v>
      </c>
      <c r="K256" s="163"/>
      <c r="L256" s="168"/>
      <c r="M256" s="169"/>
      <c r="N256" s="170"/>
      <c r="O256" s="170"/>
      <c r="P256" s="171">
        <f>P257+P270+P277+P283+P375+P407+P436+P449</f>
        <v>0</v>
      </c>
      <c r="Q256" s="170"/>
      <c r="R256" s="171">
        <f>R257+R270+R277+R283+R375+R407+R436+R449</f>
        <v>1.646504789965</v>
      </c>
      <c r="S256" s="170"/>
      <c r="T256" s="172">
        <f>T257+T270+T277+T283+T375+T407+T436+T449</f>
        <v>0</v>
      </c>
      <c r="AR256" s="173" t="s">
        <v>90</v>
      </c>
      <c r="AT256" s="174" t="s">
        <v>80</v>
      </c>
      <c r="AU256" s="174" t="s">
        <v>81</v>
      </c>
      <c r="AY256" s="173" t="s">
        <v>165</v>
      </c>
      <c r="BK256" s="175">
        <f>BK257+BK270+BK277+BK283+BK375+BK407+BK436+BK449</f>
        <v>0</v>
      </c>
    </row>
    <row r="257" spans="1:65" s="12" customFormat="1" ht="22.9" customHeight="1">
      <c r="B257" s="162"/>
      <c r="C257" s="163"/>
      <c r="D257" s="164" t="s">
        <v>80</v>
      </c>
      <c r="E257" s="176" t="s">
        <v>2158</v>
      </c>
      <c r="F257" s="176" t="s">
        <v>2159</v>
      </c>
      <c r="G257" s="163"/>
      <c r="H257" s="163"/>
      <c r="I257" s="166"/>
      <c r="J257" s="177">
        <f>BK257</f>
        <v>0</v>
      </c>
      <c r="K257" s="163"/>
      <c r="L257" s="168"/>
      <c r="M257" s="169"/>
      <c r="N257" s="170"/>
      <c r="O257" s="170"/>
      <c r="P257" s="171">
        <f>SUM(P258:P269)</f>
        <v>0</v>
      </c>
      <c r="Q257" s="170"/>
      <c r="R257" s="171">
        <f>SUM(R258:R269)</f>
        <v>0.1289281035</v>
      </c>
      <c r="S257" s="170"/>
      <c r="T257" s="172">
        <f>SUM(T258:T269)</f>
        <v>0</v>
      </c>
      <c r="AR257" s="173" t="s">
        <v>90</v>
      </c>
      <c r="AT257" s="174" t="s">
        <v>80</v>
      </c>
      <c r="AU257" s="174" t="s">
        <v>88</v>
      </c>
      <c r="AY257" s="173" t="s">
        <v>165</v>
      </c>
      <c r="BK257" s="175">
        <f>SUM(BK258:BK269)</f>
        <v>0</v>
      </c>
    </row>
    <row r="258" spans="1:65" s="2" customFormat="1" ht="24.2" customHeight="1">
      <c r="A258" s="34"/>
      <c r="B258" s="35"/>
      <c r="C258" s="178" t="s">
        <v>472</v>
      </c>
      <c r="D258" s="178" t="s">
        <v>167</v>
      </c>
      <c r="E258" s="179" t="s">
        <v>2160</v>
      </c>
      <c r="F258" s="180" t="s">
        <v>2161</v>
      </c>
      <c r="G258" s="181" t="s">
        <v>213</v>
      </c>
      <c r="H258" s="182">
        <v>37.97</v>
      </c>
      <c r="I258" s="183"/>
      <c r="J258" s="184">
        <f>ROUND(I258*H258,2)</f>
        <v>0</v>
      </c>
      <c r="K258" s="180" t="s">
        <v>171</v>
      </c>
      <c r="L258" s="39"/>
      <c r="M258" s="185" t="s">
        <v>79</v>
      </c>
      <c r="N258" s="186" t="s">
        <v>51</v>
      </c>
      <c r="O258" s="64"/>
      <c r="P258" s="187">
        <f>O258*H258</f>
        <v>0</v>
      </c>
      <c r="Q258" s="187">
        <v>2.4479999999999999E-4</v>
      </c>
      <c r="R258" s="187">
        <f>Q258*H258</f>
        <v>9.2950559999999995E-3</v>
      </c>
      <c r="S258" s="187">
        <v>0</v>
      </c>
      <c r="T258" s="18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9" t="s">
        <v>267</v>
      </c>
      <c r="AT258" s="189" t="s">
        <v>167</v>
      </c>
      <c r="AU258" s="189" t="s">
        <v>90</v>
      </c>
      <c r="AY258" s="16" t="s">
        <v>165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6" t="s">
        <v>88</v>
      </c>
      <c r="BK258" s="190">
        <f>ROUND(I258*H258,2)</f>
        <v>0</v>
      </c>
      <c r="BL258" s="16" t="s">
        <v>267</v>
      </c>
      <c r="BM258" s="189" t="s">
        <v>2162</v>
      </c>
    </row>
    <row r="259" spans="1:65" s="2" customFormat="1">
      <c r="A259" s="34"/>
      <c r="B259" s="35"/>
      <c r="C259" s="36"/>
      <c r="D259" s="191" t="s">
        <v>174</v>
      </c>
      <c r="E259" s="36"/>
      <c r="F259" s="192" t="s">
        <v>2163</v>
      </c>
      <c r="G259" s="36"/>
      <c r="H259" s="36"/>
      <c r="I259" s="193"/>
      <c r="J259" s="36"/>
      <c r="K259" s="36"/>
      <c r="L259" s="39"/>
      <c r="M259" s="194"/>
      <c r="N259" s="195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6" t="s">
        <v>174</v>
      </c>
      <c r="AU259" s="16" t="s">
        <v>90</v>
      </c>
    </row>
    <row r="260" spans="1:65" s="13" customFormat="1" ht="33.75">
      <c r="B260" s="196"/>
      <c r="C260" s="197"/>
      <c r="D260" s="198" t="s">
        <v>176</v>
      </c>
      <c r="E260" s="199" t="s">
        <v>79</v>
      </c>
      <c r="F260" s="200" t="s">
        <v>2164</v>
      </c>
      <c r="G260" s="197"/>
      <c r="H260" s="201">
        <v>37.97</v>
      </c>
      <c r="I260" s="202"/>
      <c r="J260" s="197"/>
      <c r="K260" s="197"/>
      <c r="L260" s="203"/>
      <c r="M260" s="204"/>
      <c r="N260" s="205"/>
      <c r="O260" s="205"/>
      <c r="P260" s="205"/>
      <c r="Q260" s="205"/>
      <c r="R260" s="205"/>
      <c r="S260" s="205"/>
      <c r="T260" s="206"/>
      <c r="AT260" s="207" t="s">
        <v>176</v>
      </c>
      <c r="AU260" s="207" t="s">
        <v>90</v>
      </c>
      <c r="AV260" s="13" t="s">
        <v>90</v>
      </c>
      <c r="AW260" s="13" t="s">
        <v>39</v>
      </c>
      <c r="AX260" s="13" t="s">
        <v>81</v>
      </c>
      <c r="AY260" s="207" t="s">
        <v>165</v>
      </c>
    </row>
    <row r="261" spans="1:65" s="2" customFormat="1" ht="24.2" customHeight="1">
      <c r="A261" s="34"/>
      <c r="B261" s="35"/>
      <c r="C261" s="208" t="s">
        <v>478</v>
      </c>
      <c r="D261" s="208" t="s">
        <v>319</v>
      </c>
      <c r="E261" s="209" t="s">
        <v>2165</v>
      </c>
      <c r="F261" s="210" t="s">
        <v>2166</v>
      </c>
      <c r="G261" s="211" t="s">
        <v>213</v>
      </c>
      <c r="H261" s="212">
        <v>39.869</v>
      </c>
      <c r="I261" s="213"/>
      <c r="J261" s="214">
        <f>ROUND(I261*H261,2)</f>
        <v>0</v>
      </c>
      <c r="K261" s="210" t="s">
        <v>171</v>
      </c>
      <c r="L261" s="215"/>
      <c r="M261" s="216" t="s">
        <v>79</v>
      </c>
      <c r="N261" s="217" t="s">
        <v>51</v>
      </c>
      <c r="O261" s="64"/>
      <c r="P261" s="187">
        <f>O261*H261</f>
        <v>0</v>
      </c>
      <c r="Q261" s="187">
        <v>2.8E-3</v>
      </c>
      <c r="R261" s="187">
        <f>Q261*H261</f>
        <v>0.1116332</v>
      </c>
      <c r="S261" s="187">
        <v>0</v>
      </c>
      <c r="T261" s="18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9" t="s">
        <v>372</v>
      </c>
      <c r="AT261" s="189" t="s">
        <v>319</v>
      </c>
      <c r="AU261" s="189" t="s">
        <v>90</v>
      </c>
      <c r="AY261" s="16" t="s">
        <v>165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6" t="s">
        <v>88</v>
      </c>
      <c r="BK261" s="190">
        <f>ROUND(I261*H261,2)</f>
        <v>0</v>
      </c>
      <c r="BL261" s="16" t="s">
        <v>267</v>
      </c>
      <c r="BM261" s="189" t="s">
        <v>2167</v>
      </c>
    </row>
    <row r="262" spans="1:65" s="13" customFormat="1">
      <c r="B262" s="196"/>
      <c r="C262" s="197"/>
      <c r="D262" s="198" t="s">
        <v>176</v>
      </c>
      <c r="E262" s="197"/>
      <c r="F262" s="200" t="s">
        <v>2168</v>
      </c>
      <c r="G262" s="197"/>
      <c r="H262" s="201">
        <v>39.869</v>
      </c>
      <c r="I262" s="202"/>
      <c r="J262" s="197"/>
      <c r="K262" s="197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176</v>
      </c>
      <c r="AU262" s="207" t="s">
        <v>90</v>
      </c>
      <c r="AV262" s="13" t="s">
        <v>90</v>
      </c>
      <c r="AW262" s="13" t="s">
        <v>4</v>
      </c>
      <c r="AX262" s="13" t="s">
        <v>88</v>
      </c>
      <c r="AY262" s="207" t="s">
        <v>165</v>
      </c>
    </row>
    <row r="263" spans="1:65" s="2" customFormat="1" ht="37.9" customHeight="1">
      <c r="A263" s="34"/>
      <c r="B263" s="35"/>
      <c r="C263" s="178" t="s">
        <v>484</v>
      </c>
      <c r="D263" s="178" t="s">
        <v>167</v>
      </c>
      <c r="E263" s="179" t="s">
        <v>2169</v>
      </c>
      <c r="F263" s="180" t="s">
        <v>2170</v>
      </c>
      <c r="G263" s="181" t="s">
        <v>213</v>
      </c>
      <c r="H263" s="182">
        <v>37.97</v>
      </c>
      <c r="I263" s="183"/>
      <c r="J263" s="184">
        <f>ROUND(I263*H263,2)</f>
        <v>0</v>
      </c>
      <c r="K263" s="180" t="s">
        <v>171</v>
      </c>
      <c r="L263" s="39"/>
      <c r="M263" s="185" t="s">
        <v>79</v>
      </c>
      <c r="N263" s="186" t="s">
        <v>51</v>
      </c>
      <c r="O263" s="64"/>
      <c r="P263" s="187">
        <f>O263*H263</f>
        <v>0</v>
      </c>
      <c r="Q263" s="187">
        <v>3.9749999999999997E-5</v>
      </c>
      <c r="R263" s="187">
        <f>Q263*H263</f>
        <v>1.5093074999999998E-3</v>
      </c>
      <c r="S263" s="187">
        <v>0</v>
      </c>
      <c r="T263" s="18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89" t="s">
        <v>267</v>
      </c>
      <c r="AT263" s="189" t="s">
        <v>167</v>
      </c>
      <c r="AU263" s="189" t="s">
        <v>90</v>
      </c>
      <c r="AY263" s="16" t="s">
        <v>165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6" t="s">
        <v>88</v>
      </c>
      <c r="BK263" s="190">
        <f>ROUND(I263*H263,2)</f>
        <v>0</v>
      </c>
      <c r="BL263" s="16" t="s">
        <v>267</v>
      </c>
      <c r="BM263" s="189" t="s">
        <v>2171</v>
      </c>
    </row>
    <row r="264" spans="1:65" s="2" customFormat="1">
      <c r="A264" s="34"/>
      <c r="B264" s="35"/>
      <c r="C264" s="36"/>
      <c r="D264" s="191" t="s">
        <v>174</v>
      </c>
      <c r="E264" s="36"/>
      <c r="F264" s="192" t="s">
        <v>2172</v>
      </c>
      <c r="G264" s="36"/>
      <c r="H264" s="36"/>
      <c r="I264" s="193"/>
      <c r="J264" s="36"/>
      <c r="K264" s="36"/>
      <c r="L264" s="39"/>
      <c r="M264" s="194"/>
      <c r="N264" s="195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6" t="s">
        <v>174</v>
      </c>
      <c r="AU264" s="16" t="s">
        <v>90</v>
      </c>
    </row>
    <row r="265" spans="1:65" s="13" customFormat="1" ht="33.75">
      <c r="B265" s="196"/>
      <c r="C265" s="197"/>
      <c r="D265" s="198" t="s">
        <v>176</v>
      </c>
      <c r="E265" s="199" t="s">
        <v>79</v>
      </c>
      <c r="F265" s="200" t="s">
        <v>2173</v>
      </c>
      <c r="G265" s="197"/>
      <c r="H265" s="201">
        <v>37.97</v>
      </c>
      <c r="I265" s="202"/>
      <c r="J265" s="197"/>
      <c r="K265" s="197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176</v>
      </c>
      <c r="AU265" s="207" t="s">
        <v>90</v>
      </c>
      <c r="AV265" s="13" t="s">
        <v>90</v>
      </c>
      <c r="AW265" s="13" t="s">
        <v>39</v>
      </c>
      <c r="AX265" s="13" t="s">
        <v>81</v>
      </c>
      <c r="AY265" s="207" t="s">
        <v>165</v>
      </c>
    </row>
    <row r="266" spans="1:65" s="2" customFormat="1" ht="24.2" customHeight="1">
      <c r="A266" s="34"/>
      <c r="B266" s="35"/>
      <c r="C266" s="208" t="s">
        <v>489</v>
      </c>
      <c r="D266" s="208" t="s">
        <v>319</v>
      </c>
      <c r="E266" s="209" t="s">
        <v>2174</v>
      </c>
      <c r="F266" s="210" t="s">
        <v>2175</v>
      </c>
      <c r="G266" s="211" t="s">
        <v>213</v>
      </c>
      <c r="H266" s="212">
        <v>46.360999999999997</v>
      </c>
      <c r="I266" s="213"/>
      <c r="J266" s="214">
        <f>ROUND(I266*H266,2)</f>
        <v>0</v>
      </c>
      <c r="K266" s="210" t="s">
        <v>171</v>
      </c>
      <c r="L266" s="215"/>
      <c r="M266" s="216" t="s">
        <v>79</v>
      </c>
      <c r="N266" s="217" t="s">
        <v>51</v>
      </c>
      <c r="O266" s="64"/>
      <c r="P266" s="187">
        <f>O266*H266</f>
        <v>0</v>
      </c>
      <c r="Q266" s="187">
        <v>1.3999999999999999E-4</v>
      </c>
      <c r="R266" s="187">
        <f>Q266*H266</f>
        <v>6.4905399999999986E-3</v>
      </c>
      <c r="S266" s="187">
        <v>0</v>
      </c>
      <c r="T266" s="18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89" t="s">
        <v>372</v>
      </c>
      <c r="AT266" s="189" t="s">
        <v>319</v>
      </c>
      <c r="AU266" s="189" t="s">
        <v>90</v>
      </c>
      <c r="AY266" s="16" t="s">
        <v>165</v>
      </c>
      <c r="BE266" s="190">
        <f>IF(N266="základní",J266,0)</f>
        <v>0</v>
      </c>
      <c r="BF266" s="190">
        <f>IF(N266="snížená",J266,0)</f>
        <v>0</v>
      </c>
      <c r="BG266" s="190">
        <f>IF(N266="zákl. přenesená",J266,0)</f>
        <v>0</v>
      </c>
      <c r="BH266" s="190">
        <f>IF(N266="sníž. přenesená",J266,0)</f>
        <v>0</v>
      </c>
      <c r="BI266" s="190">
        <f>IF(N266="nulová",J266,0)</f>
        <v>0</v>
      </c>
      <c r="BJ266" s="16" t="s">
        <v>88</v>
      </c>
      <c r="BK266" s="190">
        <f>ROUND(I266*H266,2)</f>
        <v>0</v>
      </c>
      <c r="BL266" s="16" t="s">
        <v>267</v>
      </c>
      <c r="BM266" s="189" t="s">
        <v>2176</v>
      </c>
    </row>
    <row r="267" spans="1:65" s="13" customFormat="1">
      <c r="B267" s="196"/>
      <c r="C267" s="197"/>
      <c r="D267" s="198" t="s">
        <v>176</v>
      </c>
      <c r="E267" s="197"/>
      <c r="F267" s="200" t="s">
        <v>2177</v>
      </c>
      <c r="G267" s="197"/>
      <c r="H267" s="201">
        <v>46.360999999999997</v>
      </c>
      <c r="I267" s="202"/>
      <c r="J267" s="197"/>
      <c r="K267" s="197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176</v>
      </c>
      <c r="AU267" s="207" t="s">
        <v>90</v>
      </c>
      <c r="AV267" s="13" t="s">
        <v>90</v>
      </c>
      <c r="AW267" s="13" t="s">
        <v>4</v>
      </c>
      <c r="AX267" s="13" t="s">
        <v>88</v>
      </c>
      <c r="AY267" s="207" t="s">
        <v>165</v>
      </c>
    </row>
    <row r="268" spans="1:65" s="2" customFormat="1" ht="44.25" customHeight="1">
      <c r="A268" s="34"/>
      <c r="B268" s="35"/>
      <c r="C268" s="178" t="s">
        <v>495</v>
      </c>
      <c r="D268" s="178" t="s">
        <v>167</v>
      </c>
      <c r="E268" s="179" t="s">
        <v>2178</v>
      </c>
      <c r="F268" s="180" t="s">
        <v>2179</v>
      </c>
      <c r="G268" s="181" t="s">
        <v>678</v>
      </c>
      <c r="H268" s="219"/>
      <c r="I268" s="183"/>
      <c r="J268" s="184">
        <f>ROUND(I268*H268,2)</f>
        <v>0</v>
      </c>
      <c r="K268" s="180" t="s">
        <v>171</v>
      </c>
      <c r="L268" s="39"/>
      <c r="M268" s="185" t="s">
        <v>79</v>
      </c>
      <c r="N268" s="186" t="s">
        <v>51</v>
      </c>
      <c r="O268" s="64"/>
      <c r="P268" s="187">
        <f>O268*H268</f>
        <v>0</v>
      </c>
      <c r="Q268" s="187">
        <v>0</v>
      </c>
      <c r="R268" s="187">
        <f>Q268*H268</f>
        <v>0</v>
      </c>
      <c r="S268" s="187">
        <v>0</v>
      </c>
      <c r="T268" s="18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9" t="s">
        <v>267</v>
      </c>
      <c r="AT268" s="189" t="s">
        <v>167</v>
      </c>
      <c r="AU268" s="189" t="s">
        <v>90</v>
      </c>
      <c r="AY268" s="16" t="s">
        <v>165</v>
      </c>
      <c r="BE268" s="190">
        <f>IF(N268="základní",J268,0)</f>
        <v>0</v>
      </c>
      <c r="BF268" s="190">
        <f>IF(N268="snížená",J268,0)</f>
        <v>0</v>
      </c>
      <c r="BG268" s="190">
        <f>IF(N268="zákl. přenesená",J268,0)</f>
        <v>0</v>
      </c>
      <c r="BH268" s="190">
        <f>IF(N268="sníž. přenesená",J268,0)</f>
        <v>0</v>
      </c>
      <c r="BI268" s="190">
        <f>IF(N268="nulová",J268,0)</f>
        <v>0</v>
      </c>
      <c r="BJ268" s="16" t="s">
        <v>88</v>
      </c>
      <c r="BK268" s="190">
        <f>ROUND(I268*H268,2)</f>
        <v>0</v>
      </c>
      <c r="BL268" s="16" t="s">
        <v>267</v>
      </c>
      <c r="BM268" s="189" t="s">
        <v>2180</v>
      </c>
    </row>
    <row r="269" spans="1:65" s="2" customFormat="1">
      <c r="A269" s="34"/>
      <c r="B269" s="35"/>
      <c r="C269" s="36"/>
      <c r="D269" s="191" t="s">
        <v>174</v>
      </c>
      <c r="E269" s="36"/>
      <c r="F269" s="192" t="s">
        <v>2181</v>
      </c>
      <c r="G269" s="36"/>
      <c r="H269" s="36"/>
      <c r="I269" s="193"/>
      <c r="J269" s="36"/>
      <c r="K269" s="36"/>
      <c r="L269" s="39"/>
      <c r="M269" s="194"/>
      <c r="N269" s="195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6" t="s">
        <v>174</v>
      </c>
      <c r="AU269" s="16" t="s">
        <v>90</v>
      </c>
    </row>
    <row r="270" spans="1:65" s="12" customFormat="1" ht="22.9" customHeight="1">
      <c r="B270" s="162"/>
      <c r="C270" s="163"/>
      <c r="D270" s="164" t="s">
        <v>80</v>
      </c>
      <c r="E270" s="176" t="s">
        <v>826</v>
      </c>
      <c r="F270" s="176" t="s">
        <v>827</v>
      </c>
      <c r="G270" s="163"/>
      <c r="H270" s="163"/>
      <c r="I270" s="166"/>
      <c r="J270" s="177">
        <f>BK270</f>
        <v>0</v>
      </c>
      <c r="K270" s="163"/>
      <c r="L270" s="168"/>
      <c r="M270" s="169"/>
      <c r="N270" s="170"/>
      <c r="O270" s="170"/>
      <c r="P270" s="171">
        <f>SUM(P271:P276)</f>
        <v>0</v>
      </c>
      <c r="Q270" s="170"/>
      <c r="R270" s="171">
        <f>SUM(R271:R276)</f>
        <v>6.6E-4</v>
      </c>
      <c r="S270" s="170"/>
      <c r="T270" s="172">
        <f>SUM(T271:T276)</f>
        <v>0</v>
      </c>
      <c r="AR270" s="173" t="s">
        <v>90</v>
      </c>
      <c r="AT270" s="174" t="s">
        <v>80</v>
      </c>
      <c r="AU270" s="174" t="s">
        <v>88</v>
      </c>
      <c r="AY270" s="173" t="s">
        <v>165</v>
      </c>
      <c r="BK270" s="175">
        <f>SUM(BK271:BK276)</f>
        <v>0</v>
      </c>
    </row>
    <row r="271" spans="1:65" s="2" customFormat="1" ht="33" customHeight="1">
      <c r="A271" s="34"/>
      <c r="B271" s="35"/>
      <c r="C271" s="178" t="s">
        <v>500</v>
      </c>
      <c r="D271" s="178" t="s">
        <v>167</v>
      </c>
      <c r="E271" s="179" t="s">
        <v>853</v>
      </c>
      <c r="F271" s="180" t="s">
        <v>854</v>
      </c>
      <c r="G271" s="181" t="s">
        <v>232</v>
      </c>
      <c r="H271" s="182">
        <v>1</v>
      </c>
      <c r="I271" s="183"/>
      <c r="J271" s="184">
        <f>ROUND(I271*H271,2)</f>
        <v>0</v>
      </c>
      <c r="K271" s="180" t="s">
        <v>171</v>
      </c>
      <c r="L271" s="39"/>
      <c r="M271" s="185" t="s">
        <v>79</v>
      </c>
      <c r="N271" s="186" t="s">
        <v>51</v>
      </c>
      <c r="O271" s="64"/>
      <c r="P271" s="187">
        <f>O271*H271</f>
        <v>0</v>
      </c>
      <c r="Q271" s="187">
        <v>6.6E-4</v>
      </c>
      <c r="R271" s="187">
        <f>Q271*H271</f>
        <v>6.6E-4</v>
      </c>
      <c r="S271" s="187">
        <v>0</v>
      </c>
      <c r="T271" s="18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9" t="s">
        <v>267</v>
      </c>
      <c r="AT271" s="189" t="s">
        <v>167</v>
      </c>
      <c r="AU271" s="189" t="s">
        <v>90</v>
      </c>
      <c r="AY271" s="16" t="s">
        <v>165</v>
      </c>
      <c r="BE271" s="190">
        <f>IF(N271="základní",J271,0)</f>
        <v>0</v>
      </c>
      <c r="BF271" s="190">
        <f>IF(N271="snížená",J271,0)</f>
        <v>0</v>
      </c>
      <c r="BG271" s="190">
        <f>IF(N271="zákl. přenesená",J271,0)</f>
        <v>0</v>
      </c>
      <c r="BH271" s="190">
        <f>IF(N271="sníž. přenesená",J271,0)</f>
        <v>0</v>
      </c>
      <c r="BI271" s="190">
        <f>IF(N271="nulová",J271,0)</f>
        <v>0</v>
      </c>
      <c r="BJ271" s="16" t="s">
        <v>88</v>
      </c>
      <c r="BK271" s="190">
        <f>ROUND(I271*H271,2)</f>
        <v>0</v>
      </c>
      <c r="BL271" s="16" t="s">
        <v>267</v>
      </c>
      <c r="BM271" s="189" t="s">
        <v>2182</v>
      </c>
    </row>
    <row r="272" spans="1:65" s="2" customFormat="1">
      <c r="A272" s="34"/>
      <c r="B272" s="35"/>
      <c r="C272" s="36"/>
      <c r="D272" s="191" t="s">
        <v>174</v>
      </c>
      <c r="E272" s="36"/>
      <c r="F272" s="192" t="s">
        <v>856</v>
      </c>
      <c r="G272" s="36"/>
      <c r="H272" s="36"/>
      <c r="I272" s="193"/>
      <c r="J272" s="36"/>
      <c r="K272" s="36"/>
      <c r="L272" s="39"/>
      <c r="M272" s="194"/>
      <c r="N272" s="195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6" t="s">
        <v>174</v>
      </c>
      <c r="AU272" s="16" t="s">
        <v>90</v>
      </c>
    </row>
    <row r="273" spans="1:65" s="2" customFormat="1" ht="37.9" customHeight="1">
      <c r="A273" s="34"/>
      <c r="B273" s="35"/>
      <c r="C273" s="208" t="s">
        <v>506</v>
      </c>
      <c r="D273" s="208" t="s">
        <v>319</v>
      </c>
      <c r="E273" s="209" t="s">
        <v>858</v>
      </c>
      <c r="F273" s="210" t="s">
        <v>859</v>
      </c>
      <c r="G273" s="211" t="s">
        <v>232</v>
      </c>
      <c r="H273" s="212">
        <v>1</v>
      </c>
      <c r="I273" s="213"/>
      <c r="J273" s="214">
        <f>ROUND(I273*H273,2)</f>
        <v>0</v>
      </c>
      <c r="K273" s="210" t="s">
        <v>79</v>
      </c>
      <c r="L273" s="215"/>
      <c r="M273" s="216" t="s">
        <v>79</v>
      </c>
      <c r="N273" s="217" t="s">
        <v>51</v>
      </c>
      <c r="O273" s="64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89" t="s">
        <v>372</v>
      </c>
      <c r="AT273" s="189" t="s">
        <v>319</v>
      </c>
      <c r="AU273" s="189" t="s">
        <v>90</v>
      </c>
      <c r="AY273" s="16" t="s">
        <v>165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6" t="s">
        <v>88</v>
      </c>
      <c r="BK273" s="190">
        <f>ROUND(I273*H273,2)</f>
        <v>0</v>
      </c>
      <c r="BL273" s="16" t="s">
        <v>267</v>
      </c>
      <c r="BM273" s="189" t="s">
        <v>2183</v>
      </c>
    </row>
    <row r="274" spans="1:65" s="13" customFormat="1">
      <c r="B274" s="196"/>
      <c r="C274" s="197"/>
      <c r="D274" s="198" t="s">
        <v>176</v>
      </c>
      <c r="E274" s="199" t="s">
        <v>79</v>
      </c>
      <c r="F274" s="200" t="s">
        <v>861</v>
      </c>
      <c r="G274" s="197"/>
      <c r="H274" s="201">
        <v>1</v>
      </c>
      <c r="I274" s="202"/>
      <c r="J274" s="197"/>
      <c r="K274" s="197"/>
      <c r="L274" s="203"/>
      <c r="M274" s="204"/>
      <c r="N274" s="205"/>
      <c r="O274" s="205"/>
      <c r="P274" s="205"/>
      <c r="Q274" s="205"/>
      <c r="R274" s="205"/>
      <c r="S274" s="205"/>
      <c r="T274" s="206"/>
      <c r="AT274" s="207" t="s">
        <v>176</v>
      </c>
      <c r="AU274" s="207" t="s">
        <v>90</v>
      </c>
      <c r="AV274" s="13" t="s">
        <v>90</v>
      </c>
      <c r="AW274" s="13" t="s">
        <v>39</v>
      </c>
      <c r="AX274" s="13" t="s">
        <v>81</v>
      </c>
      <c r="AY274" s="207" t="s">
        <v>165</v>
      </c>
    </row>
    <row r="275" spans="1:65" s="2" customFormat="1" ht="44.25" customHeight="1">
      <c r="A275" s="34"/>
      <c r="B275" s="35"/>
      <c r="C275" s="178" t="s">
        <v>512</v>
      </c>
      <c r="D275" s="178" t="s">
        <v>167</v>
      </c>
      <c r="E275" s="179" t="s">
        <v>895</v>
      </c>
      <c r="F275" s="180" t="s">
        <v>896</v>
      </c>
      <c r="G275" s="181" t="s">
        <v>678</v>
      </c>
      <c r="H275" s="219"/>
      <c r="I275" s="183"/>
      <c r="J275" s="184">
        <f>ROUND(I275*H275,2)</f>
        <v>0</v>
      </c>
      <c r="K275" s="180" t="s">
        <v>171</v>
      </c>
      <c r="L275" s="39"/>
      <c r="M275" s="185" t="s">
        <v>79</v>
      </c>
      <c r="N275" s="186" t="s">
        <v>51</v>
      </c>
      <c r="O275" s="64"/>
      <c r="P275" s="187">
        <f>O275*H275</f>
        <v>0</v>
      </c>
      <c r="Q275" s="187">
        <v>0</v>
      </c>
      <c r="R275" s="187">
        <f>Q275*H275</f>
        <v>0</v>
      </c>
      <c r="S275" s="187">
        <v>0</v>
      </c>
      <c r="T275" s="18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89" t="s">
        <v>267</v>
      </c>
      <c r="AT275" s="189" t="s">
        <v>167</v>
      </c>
      <c r="AU275" s="189" t="s">
        <v>90</v>
      </c>
      <c r="AY275" s="16" t="s">
        <v>165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6" t="s">
        <v>88</v>
      </c>
      <c r="BK275" s="190">
        <f>ROUND(I275*H275,2)</f>
        <v>0</v>
      </c>
      <c r="BL275" s="16" t="s">
        <v>267</v>
      </c>
      <c r="BM275" s="189" t="s">
        <v>2184</v>
      </c>
    </row>
    <row r="276" spans="1:65" s="2" customFormat="1">
      <c r="A276" s="34"/>
      <c r="B276" s="35"/>
      <c r="C276" s="36"/>
      <c r="D276" s="191" t="s">
        <v>174</v>
      </c>
      <c r="E276" s="36"/>
      <c r="F276" s="192" t="s">
        <v>898</v>
      </c>
      <c r="G276" s="36"/>
      <c r="H276" s="36"/>
      <c r="I276" s="193"/>
      <c r="J276" s="36"/>
      <c r="K276" s="36"/>
      <c r="L276" s="39"/>
      <c r="M276" s="194"/>
      <c r="N276" s="195"/>
      <c r="O276" s="64"/>
      <c r="P276" s="64"/>
      <c r="Q276" s="64"/>
      <c r="R276" s="64"/>
      <c r="S276" s="64"/>
      <c r="T276" s="65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6" t="s">
        <v>174</v>
      </c>
      <c r="AU276" s="16" t="s">
        <v>90</v>
      </c>
    </row>
    <row r="277" spans="1:65" s="12" customFormat="1" ht="22.9" customHeight="1">
      <c r="B277" s="162"/>
      <c r="C277" s="163"/>
      <c r="D277" s="164" t="s">
        <v>80</v>
      </c>
      <c r="E277" s="176" t="s">
        <v>2185</v>
      </c>
      <c r="F277" s="176" t="s">
        <v>2186</v>
      </c>
      <c r="G277" s="163"/>
      <c r="H277" s="163"/>
      <c r="I277" s="166"/>
      <c r="J277" s="177">
        <f>BK277</f>
        <v>0</v>
      </c>
      <c r="K277" s="163"/>
      <c r="L277" s="168"/>
      <c r="M277" s="169"/>
      <c r="N277" s="170"/>
      <c r="O277" s="170"/>
      <c r="P277" s="171">
        <f>SUM(P278:P282)</f>
        <v>0</v>
      </c>
      <c r="Q277" s="170"/>
      <c r="R277" s="171">
        <f>SUM(R278:R282)</f>
        <v>9.7999999999999997E-3</v>
      </c>
      <c r="S277" s="170"/>
      <c r="T277" s="172">
        <f>SUM(T278:T282)</f>
        <v>0</v>
      </c>
      <c r="AR277" s="173" t="s">
        <v>90</v>
      </c>
      <c r="AT277" s="174" t="s">
        <v>80</v>
      </c>
      <c r="AU277" s="174" t="s">
        <v>88</v>
      </c>
      <c r="AY277" s="173" t="s">
        <v>165</v>
      </c>
      <c r="BK277" s="175">
        <f>SUM(BK278:BK282)</f>
        <v>0</v>
      </c>
    </row>
    <row r="278" spans="1:65" s="2" customFormat="1" ht="37.9" customHeight="1">
      <c r="A278" s="34"/>
      <c r="B278" s="35"/>
      <c r="C278" s="178" t="s">
        <v>518</v>
      </c>
      <c r="D278" s="178" t="s">
        <v>167</v>
      </c>
      <c r="E278" s="179" t="s">
        <v>2187</v>
      </c>
      <c r="F278" s="180" t="s">
        <v>2188</v>
      </c>
      <c r="G278" s="181" t="s">
        <v>232</v>
      </c>
      <c r="H278" s="182">
        <v>1</v>
      </c>
      <c r="I278" s="183"/>
      <c r="J278" s="184">
        <f>ROUND(I278*H278,2)</f>
        <v>0</v>
      </c>
      <c r="K278" s="180" t="s">
        <v>171</v>
      </c>
      <c r="L278" s="39"/>
      <c r="M278" s="185" t="s">
        <v>79</v>
      </c>
      <c r="N278" s="186" t="s">
        <v>51</v>
      </c>
      <c r="O278" s="64"/>
      <c r="P278" s="187">
        <f>O278*H278</f>
        <v>0</v>
      </c>
      <c r="Q278" s="187">
        <v>9.7999999999999997E-3</v>
      </c>
      <c r="R278" s="187">
        <f>Q278*H278</f>
        <v>9.7999999999999997E-3</v>
      </c>
      <c r="S278" s="187">
        <v>0</v>
      </c>
      <c r="T278" s="18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9" t="s">
        <v>267</v>
      </c>
      <c r="AT278" s="189" t="s">
        <v>167</v>
      </c>
      <c r="AU278" s="189" t="s">
        <v>90</v>
      </c>
      <c r="AY278" s="16" t="s">
        <v>165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6" t="s">
        <v>88</v>
      </c>
      <c r="BK278" s="190">
        <f>ROUND(I278*H278,2)</f>
        <v>0</v>
      </c>
      <c r="BL278" s="16" t="s">
        <v>267</v>
      </c>
      <c r="BM278" s="189" t="s">
        <v>2189</v>
      </c>
    </row>
    <row r="279" spans="1:65" s="2" customFormat="1">
      <c r="A279" s="34"/>
      <c r="B279" s="35"/>
      <c r="C279" s="36"/>
      <c r="D279" s="191" t="s">
        <v>174</v>
      </c>
      <c r="E279" s="36"/>
      <c r="F279" s="192" t="s">
        <v>2190</v>
      </c>
      <c r="G279" s="36"/>
      <c r="H279" s="36"/>
      <c r="I279" s="193"/>
      <c r="J279" s="36"/>
      <c r="K279" s="36"/>
      <c r="L279" s="39"/>
      <c r="M279" s="194"/>
      <c r="N279" s="195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6" t="s">
        <v>174</v>
      </c>
      <c r="AU279" s="16" t="s">
        <v>90</v>
      </c>
    </row>
    <row r="280" spans="1:65" s="13" customFormat="1">
      <c r="B280" s="196"/>
      <c r="C280" s="197"/>
      <c r="D280" s="198" t="s">
        <v>176</v>
      </c>
      <c r="E280" s="199" t="s">
        <v>79</v>
      </c>
      <c r="F280" s="200" t="s">
        <v>861</v>
      </c>
      <c r="G280" s="197"/>
      <c r="H280" s="201">
        <v>1</v>
      </c>
      <c r="I280" s="202"/>
      <c r="J280" s="197"/>
      <c r="K280" s="197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176</v>
      </c>
      <c r="AU280" s="207" t="s">
        <v>90</v>
      </c>
      <c r="AV280" s="13" t="s">
        <v>90</v>
      </c>
      <c r="AW280" s="13" t="s">
        <v>39</v>
      </c>
      <c r="AX280" s="13" t="s">
        <v>81</v>
      </c>
      <c r="AY280" s="207" t="s">
        <v>165</v>
      </c>
    </row>
    <row r="281" spans="1:65" s="2" customFormat="1" ht="44.25" customHeight="1">
      <c r="A281" s="34"/>
      <c r="B281" s="35"/>
      <c r="C281" s="178" t="s">
        <v>524</v>
      </c>
      <c r="D281" s="178" t="s">
        <v>167</v>
      </c>
      <c r="E281" s="179" t="s">
        <v>2191</v>
      </c>
      <c r="F281" s="180" t="s">
        <v>2192</v>
      </c>
      <c r="G281" s="181" t="s">
        <v>678</v>
      </c>
      <c r="H281" s="219"/>
      <c r="I281" s="183"/>
      <c r="J281" s="184">
        <f>ROUND(I281*H281,2)</f>
        <v>0</v>
      </c>
      <c r="K281" s="180" t="s">
        <v>171</v>
      </c>
      <c r="L281" s="39"/>
      <c r="M281" s="185" t="s">
        <v>79</v>
      </c>
      <c r="N281" s="186" t="s">
        <v>51</v>
      </c>
      <c r="O281" s="64"/>
      <c r="P281" s="187">
        <f>O281*H281</f>
        <v>0</v>
      </c>
      <c r="Q281" s="187">
        <v>0</v>
      </c>
      <c r="R281" s="187">
        <f>Q281*H281</f>
        <v>0</v>
      </c>
      <c r="S281" s="187">
        <v>0</v>
      </c>
      <c r="T281" s="18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9" t="s">
        <v>267</v>
      </c>
      <c r="AT281" s="189" t="s">
        <v>167</v>
      </c>
      <c r="AU281" s="189" t="s">
        <v>90</v>
      </c>
      <c r="AY281" s="16" t="s">
        <v>165</v>
      </c>
      <c r="BE281" s="190">
        <f>IF(N281="základní",J281,0)</f>
        <v>0</v>
      </c>
      <c r="BF281" s="190">
        <f>IF(N281="snížená",J281,0)</f>
        <v>0</v>
      </c>
      <c r="BG281" s="190">
        <f>IF(N281="zákl. přenesená",J281,0)</f>
        <v>0</v>
      </c>
      <c r="BH281" s="190">
        <f>IF(N281="sníž. přenesená",J281,0)</f>
        <v>0</v>
      </c>
      <c r="BI281" s="190">
        <f>IF(N281="nulová",J281,0)</f>
        <v>0</v>
      </c>
      <c r="BJ281" s="16" t="s">
        <v>88</v>
      </c>
      <c r="BK281" s="190">
        <f>ROUND(I281*H281,2)</f>
        <v>0</v>
      </c>
      <c r="BL281" s="16" t="s">
        <v>267</v>
      </c>
      <c r="BM281" s="189" t="s">
        <v>2193</v>
      </c>
    </row>
    <row r="282" spans="1:65" s="2" customFormat="1">
      <c r="A282" s="34"/>
      <c r="B282" s="35"/>
      <c r="C282" s="36"/>
      <c r="D282" s="191" t="s">
        <v>174</v>
      </c>
      <c r="E282" s="36"/>
      <c r="F282" s="192" t="s">
        <v>2194</v>
      </c>
      <c r="G282" s="36"/>
      <c r="H282" s="36"/>
      <c r="I282" s="193"/>
      <c r="J282" s="36"/>
      <c r="K282" s="36"/>
      <c r="L282" s="39"/>
      <c r="M282" s="194"/>
      <c r="N282" s="195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6" t="s">
        <v>174</v>
      </c>
      <c r="AU282" s="16" t="s">
        <v>90</v>
      </c>
    </row>
    <row r="283" spans="1:65" s="12" customFormat="1" ht="22.9" customHeight="1">
      <c r="B283" s="162"/>
      <c r="C283" s="163"/>
      <c r="D283" s="164" t="s">
        <v>80</v>
      </c>
      <c r="E283" s="176" t="s">
        <v>899</v>
      </c>
      <c r="F283" s="176" t="s">
        <v>900</v>
      </c>
      <c r="G283" s="163"/>
      <c r="H283" s="163"/>
      <c r="I283" s="166"/>
      <c r="J283" s="177">
        <f>BK283</f>
        <v>0</v>
      </c>
      <c r="K283" s="163"/>
      <c r="L283" s="168"/>
      <c r="M283" s="169"/>
      <c r="N283" s="170"/>
      <c r="O283" s="170"/>
      <c r="P283" s="171">
        <f>SUM(P284:P374)</f>
        <v>0</v>
      </c>
      <c r="Q283" s="170"/>
      <c r="R283" s="171">
        <f>SUM(R284:R374)</f>
        <v>5.8547499999999995E-2</v>
      </c>
      <c r="S283" s="170"/>
      <c r="T283" s="172">
        <f>SUM(T284:T374)</f>
        <v>0</v>
      </c>
      <c r="AR283" s="173" t="s">
        <v>90</v>
      </c>
      <c r="AT283" s="174" t="s">
        <v>80</v>
      </c>
      <c r="AU283" s="174" t="s">
        <v>88</v>
      </c>
      <c r="AY283" s="173" t="s">
        <v>165</v>
      </c>
      <c r="BK283" s="175">
        <f>SUM(BK284:BK374)</f>
        <v>0</v>
      </c>
    </row>
    <row r="284" spans="1:65" s="2" customFormat="1" ht="37.9" customHeight="1">
      <c r="A284" s="34"/>
      <c r="B284" s="35"/>
      <c r="C284" s="178" t="s">
        <v>530</v>
      </c>
      <c r="D284" s="178" t="s">
        <v>167</v>
      </c>
      <c r="E284" s="179" t="s">
        <v>2195</v>
      </c>
      <c r="F284" s="180" t="s">
        <v>2196</v>
      </c>
      <c r="G284" s="181" t="s">
        <v>340</v>
      </c>
      <c r="H284" s="182">
        <v>20</v>
      </c>
      <c r="I284" s="183"/>
      <c r="J284" s="184">
        <f>ROUND(I284*H284,2)</f>
        <v>0</v>
      </c>
      <c r="K284" s="180" t="s">
        <v>171</v>
      </c>
      <c r="L284" s="39"/>
      <c r="M284" s="185" t="s">
        <v>79</v>
      </c>
      <c r="N284" s="186" t="s">
        <v>51</v>
      </c>
      <c r="O284" s="64"/>
      <c r="P284" s="187">
        <f>O284*H284</f>
        <v>0</v>
      </c>
      <c r="Q284" s="187">
        <v>0</v>
      </c>
      <c r="R284" s="187">
        <f>Q284*H284</f>
        <v>0</v>
      </c>
      <c r="S284" s="187">
        <v>0</v>
      </c>
      <c r="T284" s="18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9" t="s">
        <v>267</v>
      </c>
      <c r="AT284" s="189" t="s">
        <v>167</v>
      </c>
      <c r="AU284" s="189" t="s">
        <v>90</v>
      </c>
      <c r="AY284" s="16" t="s">
        <v>165</v>
      </c>
      <c r="BE284" s="190">
        <f>IF(N284="základní",J284,0)</f>
        <v>0</v>
      </c>
      <c r="BF284" s="190">
        <f>IF(N284="snížená",J284,0)</f>
        <v>0</v>
      </c>
      <c r="BG284" s="190">
        <f>IF(N284="zákl. přenesená",J284,0)</f>
        <v>0</v>
      </c>
      <c r="BH284" s="190">
        <f>IF(N284="sníž. přenesená",J284,0)</f>
        <v>0</v>
      </c>
      <c r="BI284" s="190">
        <f>IF(N284="nulová",J284,0)</f>
        <v>0</v>
      </c>
      <c r="BJ284" s="16" t="s">
        <v>88</v>
      </c>
      <c r="BK284" s="190">
        <f>ROUND(I284*H284,2)</f>
        <v>0</v>
      </c>
      <c r="BL284" s="16" t="s">
        <v>267</v>
      </c>
      <c r="BM284" s="189" t="s">
        <v>2197</v>
      </c>
    </row>
    <row r="285" spans="1:65" s="2" customFormat="1">
      <c r="A285" s="34"/>
      <c r="B285" s="35"/>
      <c r="C285" s="36"/>
      <c r="D285" s="191" t="s">
        <v>174</v>
      </c>
      <c r="E285" s="36"/>
      <c r="F285" s="192" t="s">
        <v>2198</v>
      </c>
      <c r="G285" s="36"/>
      <c r="H285" s="36"/>
      <c r="I285" s="193"/>
      <c r="J285" s="36"/>
      <c r="K285" s="36"/>
      <c r="L285" s="39"/>
      <c r="M285" s="194"/>
      <c r="N285" s="195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6" t="s">
        <v>174</v>
      </c>
      <c r="AU285" s="16" t="s">
        <v>90</v>
      </c>
    </row>
    <row r="286" spans="1:65" s="2" customFormat="1" ht="16.5" customHeight="1">
      <c r="A286" s="34"/>
      <c r="B286" s="35"/>
      <c r="C286" s="208" t="s">
        <v>535</v>
      </c>
      <c r="D286" s="208" t="s">
        <v>319</v>
      </c>
      <c r="E286" s="209" t="s">
        <v>2199</v>
      </c>
      <c r="F286" s="210" t="s">
        <v>2200</v>
      </c>
      <c r="G286" s="211" t="s">
        <v>340</v>
      </c>
      <c r="H286" s="212">
        <v>21</v>
      </c>
      <c r="I286" s="213"/>
      <c r="J286" s="214">
        <f>ROUND(I286*H286,2)</f>
        <v>0</v>
      </c>
      <c r="K286" s="210" t="s">
        <v>171</v>
      </c>
      <c r="L286" s="215"/>
      <c r="M286" s="216" t="s">
        <v>79</v>
      </c>
      <c r="N286" s="217" t="s">
        <v>51</v>
      </c>
      <c r="O286" s="64"/>
      <c r="P286" s="187">
        <f>O286*H286</f>
        <v>0</v>
      </c>
      <c r="Q286" s="187">
        <v>1.1E-4</v>
      </c>
      <c r="R286" s="187">
        <f>Q286*H286</f>
        <v>2.31E-3</v>
      </c>
      <c r="S286" s="187">
        <v>0</v>
      </c>
      <c r="T286" s="18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89" t="s">
        <v>372</v>
      </c>
      <c r="AT286" s="189" t="s">
        <v>319</v>
      </c>
      <c r="AU286" s="189" t="s">
        <v>90</v>
      </c>
      <c r="AY286" s="16" t="s">
        <v>165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6" t="s">
        <v>88</v>
      </c>
      <c r="BK286" s="190">
        <f>ROUND(I286*H286,2)</f>
        <v>0</v>
      </c>
      <c r="BL286" s="16" t="s">
        <v>267</v>
      </c>
      <c r="BM286" s="189" t="s">
        <v>2201</v>
      </c>
    </row>
    <row r="287" spans="1:65" s="13" customFormat="1">
      <c r="B287" s="196"/>
      <c r="C287" s="197"/>
      <c r="D287" s="198" t="s">
        <v>176</v>
      </c>
      <c r="E287" s="199" t="s">
        <v>79</v>
      </c>
      <c r="F287" s="200" t="s">
        <v>2202</v>
      </c>
      <c r="G287" s="197"/>
      <c r="H287" s="201">
        <v>20</v>
      </c>
      <c r="I287" s="202"/>
      <c r="J287" s="197"/>
      <c r="K287" s="197"/>
      <c r="L287" s="203"/>
      <c r="M287" s="204"/>
      <c r="N287" s="205"/>
      <c r="O287" s="205"/>
      <c r="P287" s="205"/>
      <c r="Q287" s="205"/>
      <c r="R287" s="205"/>
      <c r="S287" s="205"/>
      <c r="T287" s="206"/>
      <c r="AT287" s="207" t="s">
        <v>176</v>
      </c>
      <c r="AU287" s="207" t="s">
        <v>90</v>
      </c>
      <c r="AV287" s="13" t="s">
        <v>90</v>
      </c>
      <c r="AW287" s="13" t="s">
        <v>39</v>
      </c>
      <c r="AX287" s="13" t="s">
        <v>81</v>
      </c>
      <c r="AY287" s="207" t="s">
        <v>165</v>
      </c>
    </row>
    <row r="288" spans="1:65" s="13" customFormat="1">
      <c r="B288" s="196"/>
      <c r="C288" s="197"/>
      <c r="D288" s="198" t="s">
        <v>176</v>
      </c>
      <c r="E288" s="197"/>
      <c r="F288" s="200" t="s">
        <v>911</v>
      </c>
      <c r="G288" s="197"/>
      <c r="H288" s="201">
        <v>21</v>
      </c>
      <c r="I288" s="202"/>
      <c r="J288" s="197"/>
      <c r="K288" s="197"/>
      <c r="L288" s="203"/>
      <c r="M288" s="204"/>
      <c r="N288" s="205"/>
      <c r="O288" s="205"/>
      <c r="P288" s="205"/>
      <c r="Q288" s="205"/>
      <c r="R288" s="205"/>
      <c r="S288" s="205"/>
      <c r="T288" s="206"/>
      <c r="AT288" s="207" t="s">
        <v>176</v>
      </c>
      <c r="AU288" s="207" t="s">
        <v>90</v>
      </c>
      <c r="AV288" s="13" t="s">
        <v>90</v>
      </c>
      <c r="AW288" s="13" t="s">
        <v>4</v>
      </c>
      <c r="AX288" s="13" t="s">
        <v>88</v>
      </c>
      <c r="AY288" s="207" t="s">
        <v>165</v>
      </c>
    </row>
    <row r="289" spans="1:65" s="2" customFormat="1" ht="55.5" customHeight="1">
      <c r="A289" s="34"/>
      <c r="B289" s="35"/>
      <c r="C289" s="178" t="s">
        <v>541</v>
      </c>
      <c r="D289" s="178" t="s">
        <v>167</v>
      </c>
      <c r="E289" s="179" t="s">
        <v>2203</v>
      </c>
      <c r="F289" s="180" t="s">
        <v>2204</v>
      </c>
      <c r="G289" s="181" t="s">
        <v>232</v>
      </c>
      <c r="H289" s="182">
        <v>4</v>
      </c>
      <c r="I289" s="183"/>
      <c r="J289" s="184">
        <f>ROUND(I289*H289,2)</f>
        <v>0</v>
      </c>
      <c r="K289" s="180" t="s">
        <v>171</v>
      </c>
      <c r="L289" s="39"/>
      <c r="M289" s="185" t="s">
        <v>79</v>
      </c>
      <c r="N289" s="186" t="s">
        <v>51</v>
      </c>
      <c r="O289" s="64"/>
      <c r="P289" s="187">
        <f>O289*H289</f>
        <v>0</v>
      </c>
      <c r="Q289" s="187">
        <v>0</v>
      </c>
      <c r="R289" s="187">
        <f>Q289*H289</f>
        <v>0</v>
      </c>
      <c r="S289" s="187">
        <v>0</v>
      </c>
      <c r="T289" s="18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89" t="s">
        <v>267</v>
      </c>
      <c r="AT289" s="189" t="s">
        <v>167</v>
      </c>
      <c r="AU289" s="189" t="s">
        <v>90</v>
      </c>
      <c r="AY289" s="16" t="s">
        <v>165</v>
      </c>
      <c r="BE289" s="190">
        <f>IF(N289="základní",J289,0)</f>
        <v>0</v>
      </c>
      <c r="BF289" s="190">
        <f>IF(N289="snížená",J289,0)</f>
        <v>0</v>
      </c>
      <c r="BG289" s="190">
        <f>IF(N289="zákl. přenesená",J289,0)</f>
        <v>0</v>
      </c>
      <c r="BH289" s="190">
        <f>IF(N289="sníž. přenesená",J289,0)</f>
        <v>0</v>
      </c>
      <c r="BI289" s="190">
        <f>IF(N289="nulová",J289,0)</f>
        <v>0</v>
      </c>
      <c r="BJ289" s="16" t="s">
        <v>88</v>
      </c>
      <c r="BK289" s="190">
        <f>ROUND(I289*H289,2)</f>
        <v>0</v>
      </c>
      <c r="BL289" s="16" t="s">
        <v>267</v>
      </c>
      <c r="BM289" s="189" t="s">
        <v>2205</v>
      </c>
    </row>
    <row r="290" spans="1:65" s="2" customFormat="1">
      <c r="A290" s="34"/>
      <c r="B290" s="35"/>
      <c r="C290" s="36"/>
      <c r="D290" s="191" t="s">
        <v>174</v>
      </c>
      <c r="E290" s="36"/>
      <c r="F290" s="192" t="s">
        <v>2206</v>
      </c>
      <c r="G290" s="36"/>
      <c r="H290" s="36"/>
      <c r="I290" s="193"/>
      <c r="J290" s="36"/>
      <c r="K290" s="36"/>
      <c r="L290" s="39"/>
      <c r="M290" s="194"/>
      <c r="N290" s="195"/>
      <c r="O290" s="64"/>
      <c r="P290" s="64"/>
      <c r="Q290" s="64"/>
      <c r="R290" s="64"/>
      <c r="S290" s="64"/>
      <c r="T290" s="65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6" t="s">
        <v>174</v>
      </c>
      <c r="AU290" s="16" t="s">
        <v>90</v>
      </c>
    </row>
    <row r="291" spans="1:65" s="2" customFormat="1" ht="21.75" customHeight="1">
      <c r="A291" s="34"/>
      <c r="B291" s="35"/>
      <c r="C291" s="208" t="s">
        <v>547</v>
      </c>
      <c r="D291" s="208" t="s">
        <v>319</v>
      </c>
      <c r="E291" s="209" t="s">
        <v>2207</v>
      </c>
      <c r="F291" s="210" t="s">
        <v>2208</v>
      </c>
      <c r="G291" s="211" t="s">
        <v>232</v>
      </c>
      <c r="H291" s="212">
        <v>4</v>
      </c>
      <c r="I291" s="213"/>
      <c r="J291" s="214">
        <f>ROUND(I291*H291,2)</f>
        <v>0</v>
      </c>
      <c r="K291" s="210" t="s">
        <v>79</v>
      </c>
      <c r="L291" s="215"/>
      <c r="M291" s="216" t="s">
        <v>79</v>
      </c>
      <c r="N291" s="217" t="s">
        <v>51</v>
      </c>
      <c r="O291" s="64"/>
      <c r="P291" s="187">
        <f>O291*H291</f>
        <v>0</v>
      </c>
      <c r="Q291" s="187">
        <v>3.0000000000000001E-5</v>
      </c>
      <c r="R291" s="187">
        <f>Q291*H291</f>
        <v>1.2E-4</v>
      </c>
      <c r="S291" s="187">
        <v>0</v>
      </c>
      <c r="T291" s="18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9" t="s">
        <v>372</v>
      </c>
      <c r="AT291" s="189" t="s">
        <v>319</v>
      </c>
      <c r="AU291" s="189" t="s">
        <v>90</v>
      </c>
      <c r="AY291" s="16" t="s">
        <v>165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6" t="s">
        <v>88</v>
      </c>
      <c r="BK291" s="190">
        <f>ROUND(I291*H291,2)</f>
        <v>0</v>
      </c>
      <c r="BL291" s="16" t="s">
        <v>267</v>
      </c>
      <c r="BM291" s="189" t="s">
        <v>2209</v>
      </c>
    </row>
    <row r="292" spans="1:65" s="13" customFormat="1">
      <c r="B292" s="196"/>
      <c r="C292" s="197"/>
      <c r="D292" s="198" t="s">
        <v>176</v>
      </c>
      <c r="E292" s="199" t="s">
        <v>79</v>
      </c>
      <c r="F292" s="200" t="s">
        <v>2210</v>
      </c>
      <c r="G292" s="197"/>
      <c r="H292" s="201">
        <v>4</v>
      </c>
      <c r="I292" s="202"/>
      <c r="J292" s="197"/>
      <c r="K292" s="197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176</v>
      </c>
      <c r="AU292" s="207" t="s">
        <v>90</v>
      </c>
      <c r="AV292" s="13" t="s">
        <v>90</v>
      </c>
      <c r="AW292" s="13" t="s">
        <v>39</v>
      </c>
      <c r="AX292" s="13" t="s">
        <v>81</v>
      </c>
      <c r="AY292" s="207" t="s">
        <v>165</v>
      </c>
    </row>
    <row r="293" spans="1:65" s="2" customFormat="1" ht="49.15" customHeight="1">
      <c r="A293" s="34"/>
      <c r="B293" s="35"/>
      <c r="C293" s="178" t="s">
        <v>554</v>
      </c>
      <c r="D293" s="178" t="s">
        <v>167</v>
      </c>
      <c r="E293" s="179" t="s">
        <v>2211</v>
      </c>
      <c r="F293" s="180" t="s">
        <v>2212</v>
      </c>
      <c r="G293" s="181" t="s">
        <v>232</v>
      </c>
      <c r="H293" s="182">
        <v>1</v>
      </c>
      <c r="I293" s="183"/>
      <c r="J293" s="184">
        <f>ROUND(I293*H293,2)</f>
        <v>0</v>
      </c>
      <c r="K293" s="180" t="s">
        <v>171</v>
      </c>
      <c r="L293" s="39"/>
      <c r="M293" s="185" t="s">
        <v>79</v>
      </c>
      <c r="N293" s="186" t="s">
        <v>51</v>
      </c>
      <c r="O293" s="64"/>
      <c r="P293" s="187">
        <f>O293*H293</f>
        <v>0</v>
      </c>
      <c r="Q293" s="187">
        <v>0</v>
      </c>
      <c r="R293" s="187">
        <f>Q293*H293</f>
        <v>0</v>
      </c>
      <c r="S293" s="187">
        <v>0</v>
      </c>
      <c r="T293" s="18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9" t="s">
        <v>267</v>
      </c>
      <c r="AT293" s="189" t="s">
        <v>167</v>
      </c>
      <c r="AU293" s="189" t="s">
        <v>90</v>
      </c>
      <c r="AY293" s="16" t="s">
        <v>165</v>
      </c>
      <c r="BE293" s="190">
        <f>IF(N293="základní",J293,0)</f>
        <v>0</v>
      </c>
      <c r="BF293" s="190">
        <f>IF(N293="snížená",J293,0)</f>
        <v>0</v>
      </c>
      <c r="BG293" s="190">
        <f>IF(N293="zákl. přenesená",J293,0)</f>
        <v>0</v>
      </c>
      <c r="BH293" s="190">
        <f>IF(N293="sníž. přenesená",J293,0)</f>
        <v>0</v>
      </c>
      <c r="BI293" s="190">
        <f>IF(N293="nulová",J293,0)</f>
        <v>0</v>
      </c>
      <c r="BJ293" s="16" t="s">
        <v>88</v>
      </c>
      <c r="BK293" s="190">
        <f>ROUND(I293*H293,2)</f>
        <v>0</v>
      </c>
      <c r="BL293" s="16" t="s">
        <v>267</v>
      </c>
      <c r="BM293" s="189" t="s">
        <v>2213</v>
      </c>
    </row>
    <row r="294" spans="1:65" s="2" customFormat="1">
      <c r="A294" s="34"/>
      <c r="B294" s="35"/>
      <c r="C294" s="36"/>
      <c r="D294" s="191" t="s">
        <v>174</v>
      </c>
      <c r="E294" s="36"/>
      <c r="F294" s="192" t="s">
        <v>2214</v>
      </c>
      <c r="G294" s="36"/>
      <c r="H294" s="36"/>
      <c r="I294" s="193"/>
      <c r="J294" s="36"/>
      <c r="K294" s="36"/>
      <c r="L294" s="39"/>
      <c r="M294" s="194"/>
      <c r="N294" s="195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6" t="s">
        <v>174</v>
      </c>
      <c r="AU294" s="16" t="s">
        <v>90</v>
      </c>
    </row>
    <row r="295" spans="1:65" s="2" customFormat="1" ht="16.5" customHeight="1">
      <c r="A295" s="34"/>
      <c r="B295" s="35"/>
      <c r="C295" s="208" t="s">
        <v>559</v>
      </c>
      <c r="D295" s="208" t="s">
        <v>319</v>
      </c>
      <c r="E295" s="209" t="s">
        <v>2215</v>
      </c>
      <c r="F295" s="210" t="s">
        <v>2216</v>
      </c>
      <c r="G295" s="211" t="s">
        <v>232</v>
      </c>
      <c r="H295" s="212">
        <v>1</v>
      </c>
      <c r="I295" s="213"/>
      <c r="J295" s="214">
        <f>ROUND(I295*H295,2)</f>
        <v>0</v>
      </c>
      <c r="K295" s="210" t="s">
        <v>79</v>
      </c>
      <c r="L295" s="215"/>
      <c r="M295" s="216" t="s">
        <v>79</v>
      </c>
      <c r="N295" s="217" t="s">
        <v>51</v>
      </c>
      <c r="O295" s="64"/>
      <c r="P295" s="187">
        <f>O295*H295</f>
        <v>0</v>
      </c>
      <c r="Q295" s="187">
        <v>0</v>
      </c>
      <c r="R295" s="187">
        <f>Q295*H295</f>
        <v>0</v>
      </c>
      <c r="S295" s="187">
        <v>0</v>
      </c>
      <c r="T295" s="18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9" t="s">
        <v>372</v>
      </c>
      <c r="AT295" s="189" t="s">
        <v>319</v>
      </c>
      <c r="AU295" s="189" t="s">
        <v>90</v>
      </c>
      <c r="AY295" s="16" t="s">
        <v>165</v>
      </c>
      <c r="BE295" s="190">
        <f>IF(N295="základní",J295,0)</f>
        <v>0</v>
      </c>
      <c r="BF295" s="190">
        <f>IF(N295="snížená",J295,0)</f>
        <v>0</v>
      </c>
      <c r="BG295" s="190">
        <f>IF(N295="zákl. přenesená",J295,0)</f>
        <v>0</v>
      </c>
      <c r="BH295" s="190">
        <f>IF(N295="sníž. přenesená",J295,0)</f>
        <v>0</v>
      </c>
      <c r="BI295" s="190">
        <f>IF(N295="nulová",J295,0)</f>
        <v>0</v>
      </c>
      <c r="BJ295" s="16" t="s">
        <v>88</v>
      </c>
      <c r="BK295" s="190">
        <f>ROUND(I295*H295,2)</f>
        <v>0</v>
      </c>
      <c r="BL295" s="16" t="s">
        <v>267</v>
      </c>
      <c r="BM295" s="189" t="s">
        <v>2217</v>
      </c>
    </row>
    <row r="296" spans="1:65" s="13" customFormat="1">
      <c r="B296" s="196"/>
      <c r="C296" s="197"/>
      <c r="D296" s="198" t="s">
        <v>176</v>
      </c>
      <c r="E296" s="199" t="s">
        <v>79</v>
      </c>
      <c r="F296" s="200" t="s">
        <v>2218</v>
      </c>
      <c r="G296" s="197"/>
      <c r="H296" s="201">
        <v>1</v>
      </c>
      <c r="I296" s="202"/>
      <c r="J296" s="197"/>
      <c r="K296" s="197"/>
      <c r="L296" s="203"/>
      <c r="M296" s="204"/>
      <c r="N296" s="205"/>
      <c r="O296" s="205"/>
      <c r="P296" s="205"/>
      <c r="Q296" s="205"/>
      <c r="R296" s="205"/>
      <c r="S296" s="205"/>
      <c r="T296" s="206"/>
      <c r="AT296" s="207" t="s">
        <v>176</v>
      </c>
      <c r="AU296" s="207" t="s">
        <v>90</v>
      </c>
      <c r="AV296" s="13" t="s">
        <v>90</v>
      </c>
      <c r="AW296" s="13" t="s">
        <v>39</v>
      </c>
      <c r="AX296" s="13" t="s">
        <v>81</v>
      </c>
      <c r="AY296" s="207" t="s">
        <v>165</v>
      </c>
    </row>
    <row r="297" spans="1:65" s="2" customFormat="1" ht="44.25" customHeight="1">
      <c r="A297" s="34"/>
      <c r="B297" s="35"/>
      <c r="C297" s="178" t="s">
        <v>564</v>
      </c>
      <c r="D297" s="178" t="s">
        <v>167</v>
      </c>
      <c r="E297" s="179" t="s">
        <v>923</v>
      </c>
      <c r="F297" s="180" t="s">
        <v>924</v>
      </c>
      <c r="G297" s="181" t="s">
        <v>340</v>
      </c>
      <c r="H297" s="182">
        <v>3</v>
      </c>
      <c r="I297" s="183"/>
      <c r="J297" s="184">
        <f>ROUND(I297*H297,2)</f>
        <v>0</v>
      </c>
      <c r="K297" s="180" t="s">
        <v>171</v>
      </c>
      <c r="L297" s="39"/>
      <c r="M297" s="185" t="s">
        <v>79</v>
      </c>
      <c r="N297" s="186" t="s">
        <v>51</v>
      </c>
      <c r="O297" s="64"/>
      <c r="P297" s="187">
        <f>O297*H297</f>
        <v>0</v>
      </c>
      <c r="Q297" s="187">
        <v>0</v>
      </c>
      <c r="R297" s="187">
        <f>Q297*H297</f>
        <v>0</v>
      </c>
      <c r="S297" s="187">
        <v>0</v>
      </c>
      <c r="T297" s="18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89" t="s">
        <v>267</v>
      </c>
      <c r="AT297" s="189" t="s">
        <v>167</v>
      </c>
      <c r="AU297" s="189" t="s">
        <v>90</v>
      </c>
      <c r="AY297" s="16" t="s">
        <v>165</v>
      </c>
      <c r="BE297" s="190">
        <f>IF(N297="základní",J297,0)</f>
        <v>0</v>
      </c>
      <c r="BF297" s="190">
        <f>IF(N297="snížená",J297,0)</f>
        <v>0</v>
      </c>
      <c r="BG297" s="190">
        <f>IF(N297="zákl. přenesená",J297,0)</f>
        <v>0</v>
      </c>
      <c r="BH297" s="190">
        <f>IF(N297="sníž. přenesená",J297,0)</f>
        <v>0</v>
      </c>
      <c r="BI297" s="190">
        <f>IF(N297="nulová",J297,0)</f>
        <v>0</v>
      </c>
      <c r="BJ297" s="16" t="s">
        <v>88</v>
      </c>
      <c r="BK297" s="190">
        <f>ROUND(I297*H297,2)</f>
        <v>0</v>
      </c>
      <c r="BL297" s="16" t="s">
        <v>267</v>
      </c>
      <c r="BM297" s="189" t="s">
        <v>2219</v>
      </c>
    </row>
    <row r="298" spans="1:65" s="2" customFormat="1">
      <c r="A298" s="34"/>
      <c r="B298" s="35"/>
      <c r="C298" s="36"/>
      <c r="D298" s="191" t="s">
        <v>174</v>
      </c>
      <c r="E298" s="36"/>
      <c r="F298" s="192" t="s">
        <v>926</v>
      </c>
      <c r="G298" s="36"/>
      <c r="H298" s="36"/>
      <c r="I298" s="193"/>
      <c r="J298" s="36"/>
      <c r="K298" s="36"/>
      <c r="L298" s="39"/>
      <c r="M298" s="194"/>
      <c r="N298" s="195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6" t="s">
        <v>174</v>
      </c>
      <c r="AU298" s="16" t="s">
        <v>90</v>
      </c>
    </row>
    <row r="299" spans="1:65" s="2" customFormat="1" ht="24.2" customHeight="1">
      <c r="A299" s="34"/>
      <c r="B299" s="35"/>
      <c r="C299" s="208" t="s">
        <v>572</v>
      </c>
      <c r="D299" s="208" t="s">
        <v>319</v>
      </c>
      <c r="E299" s="209" t="s">
        <v>928</v>
      </c>
      <c r="F299" s="210" t="s">
        <v>929</v>
      </c>
      <c r="G299" s="211" t="s">
        <v>340</v>
      </c>
      <c r="H299" s="212">
        <v>3.45</v>
      </c>
      <c r="I299" s="213"/>
      <c r="J299" s="214">
        <f>ROUND(I299*H299,2)</f>
        <v>0</v>
      </c>
      <c r="K299" s="210" t="s">
        <v>171</v>
      </c>
      <c r="L299" s="215"/>
      <c r="M299" s="216" t="s">
        <v>79</v>
      </c>
      <c r="N299" s="217" t="s">
        <v>51</v>
      </c>
      <c r="O299" s="64"/>
      <c r="P299" s="187">
        <f>O299*H299</f>
        <v>0</v>
      </c>
      <c r="Q299" s="187">
        <v>1E-4</v>
      </c>
      <c r="R299" s="187">
        <f>Q299*H299</f>
        <v>3.4500000000000004E-4</v>
      </c>
      <c r="S299" s="187">
        <v>0</v>
      </c>
      <c r="T299" s="18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89" t="s">
        <v>372</v>
      </c>
      <c r="AT299" s="189" t="s">
        <v>319</v>
      </c>
      <c r="AU299" s="189" t="s">
        <v>90</v>
      </c>
      <c r="AY299" s="16" t="s">
        <v>165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6" t="s">
        <v>88</v>
      </c>
      <c r="BK299" s="190">
        <f>ROUND(I299*H299,2)</f>
        <v>0</v>
      </c>
      <c r="BL299" s="16" t="s">
        <v>267</v>
      </c>
      <c r="BM299" s="189" t="s">
        <v>2220</v>
      </c>
    </row>
    <row r="300" spans="1:65" s="13" customFormat="1">
      <c r="B300" s="196"/>
      <c r="C300" s="197"/>
      <c r="D300" s="198" t="s">
        <v>176</v>
      </c>
      <c r="E300" s="199" t="s">
        <v>79</v>
      </c>
      <c r="F300" s="200" t="s">
        <v>2221</v>
      </c>
      <c r="G300" s="197"/>
      <c r="H300" s="201">
        <v>3</v>
      </c>
      <c r="I300" s="202"/>
      <c r="J300" s="197"/>
      <c r="K300" s="197"/>
      <c r="L300" s="203"/>
      <c r="M300" s="204"/>
      <c r="N300" s="205"/>
      <c r="O300" s="205"/>
      <c r="P300" s="205"/>
      <c r="Q300" s="205"/>
      <c r="R300" s="205"/>
      <c r="S300" s="205"/>
      <c r="T300" s="206"/>
      <c r="AT300" s="207" t="s">
        <v>176</v>
      </c>
      <c r="AU300" s="207" t="s">
        <v>90</v>
      </c>
      <c r="AV300" s="13" t="s">
        <v>90</v>
      </c>
      <c r="AW300" s="13" t="s">
        <v>39</v>
      </c>
      <c r="AX300" s="13" t="s">
        <v>81</v>
      </c>
      <c r="AY300" s="207" t="s">
        <v>165</v>
      </c>
    </row>
    <row r="301" spans="1:65" s="13" customFormat="1">
      <c r="B301" s="196"/>
      <c r="C301" s="197"/>
      <c r="D301" s="198" t="s">
        <v>176</v>
      </c>
      <c r="E301" s="197"/>
      <c r="F301" s="200" t="s">
        <v>2222</v>
      </c>
      <c r="G301" s="197"/>
      <c r="H301" s="201">
        <v>3.45</v>
      </c>
      <c r="I301" s="202"/>
      <c r="J301" s="197"/>
      <c r="K301" s="197"/>
      <c r="L301" s="203"/>
      <c r="M301" s="204"/>
      <c r="N301" s="205"/>
      <c r="O301" s="205"/>
      <c r="P301" s="205"/>
      <c r="Q301" s="205"/>
      <c r="R301" s="205"/>
      <c r="S301" s="205"/>
      <c r="T301" s="206"/>
      <c r="AT301" s="207" t="s">
        <v>176</v>
      </c>
      <c r="AU301" s="207" t="s">
        <v>90</v>
      </c>
      <c r="AV301" s="13" t="s">
        <v>90</v>
      </c>
      <c r="AW301" s="13" t="s">
        <v>4</v>
      </c>
      <c r="AX301" s="13" t="s">
        <v>88</v>
      </c>
      <c r="AY301" s="207" t="s">
        <v>165</v>
      </c>
    </row>
    <row r="302" spans="1:65" s="2" customFormat="1" ht="44.25" customHeight="1">
      <c r="A302" s="34"/>
      <c r="B302" s="35"/>
      <c r="C302" s="178" t="s">
        <v>577</v>
      </c>
      <c r="D302" s="178" t="s">
        <v>167</v>
      </c>
      <c r="E302" s="179" t="s">
        <v>934</v>
      </c>
      <c r="F302" s="180" t="s">
        <v>935</v>
      </c>
      <c r="G302" s="181" t="s">
        <v>340</v>
      </c>
      <c r="H302" s="182">
        <v>40</v>
      </c>
      <c r="I302" s="183"/>
      <c r="J302" s="184">
        <f>ROUND(I302*H302,2)</f>
        <v>0</v>
      </c>
      <c r="K302" s="180" t="s">
        <v>171</v>
      </c>
      <c r="L302" s="39"/>
      <c r="M302" s="185" t="s">
        <v>79</v>
      </c>
      <c r="N302" s="186" t="s">
        <v>51</v>
      </c>
      <c r="O302" s="64"/>
      <c r="P302" s="187">
        <f>O302*H302</f>
        <v>0</v>
      </c>
      <c r="Q302" s="187">
        <v>0</v>
      </c>
      <c r="R302" s="187">
        <f>Q302*H302</f>
        <v>0</v>
      </c>
      <c r="S302" s="187">
        <v>0</v>
      </c>
      <c r="T302" s="18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89" t="s">
        <v>267</v>
      </c>
      <c r="AT302" s="189" t="s">
        <v>167</v>
      </c>
      <c r="AU302" s="189" t="s">
        <v>90</v>
      </c>
      <c r="AY302" s="16" t="s">
        <v>165</v>
      </c>
      <c r="BE302" s="190">
        <f>IF(N302="základní",J302,0)</f>
        <v>0</v>
      </c>
      <c r="BF302" s="190">
        <f>IF(N302="snížená",J302,0)</f>
        <v>0</v>
      </c>
      <c r="BG302" s="190">
        <f>IF(N302="zákl. přenesená",J302,0)</f>
        <v>0</v>
      </c>
      <c r="BH302" s="190">
        <f>IF(N302="sníž. přenesená",J302,0)</f>
        <v>0</v>
      </c>
      <c r="BI302" s="190">
        <f>IF(N302="nulová",J302,0)</f>
        <v>0</v>
      </c>
      <c r="BJ302" s="16" t="s">
        <v>88</v>
      </c>
      <c r="BK302" s="190">
        <f>ROUND(I302*H302,2)</f>
        <v>0</v>
      </c>
      <c r="BL302" s="16" t="s">
        <v>267</v>
      </c>
      <c r="BM302" s="189" t="s">
        <v>2223</v>
      </c>
    </row>
    <row r="303" spans="1:65" s="2" customFormat="1">
      <c r="A303" s="34"/>
      <c r="B303" s="35"/>
      <c r="C303" s="36"/>
      <c r="D303" s="191" t="s">
        <v>174</v>
      </c>
      <c r="E303" s="36"/>
      <c r="F303" s="192" t="s">
        <v>937</v>
      </c>
      <c r="G303" s="36"/>
      <c r="H303" s="36"/>
      <c r="I303" s="193"/>
      <c r="J303" s="36"/>
      <c r="K303" s="36"/>
      <c r="L303" s="39"/>
      <c r="M303" s="194"/>
      <c r="N303" s="195"/>
      <c r="O303" s="64"/>
      <c r="P303" s="64"/>
      <c r="Q303" s="64"/>
      <c r="R303" s="64"/>
      <c r="S303" s="64"/>
      <c r="T303" s="65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6" t="s">
        <v>174</v>
      </c>
      <c r="AU303" s="16" t="s">
        <v>90</v>
      </c>
    </row>
    <row r="304" spans="1:65" s="2" customFormat="1" ht="24.2" customHeight="1">
      <c r="A304" s="34"/>
      <c r="B304" s="35"/>
      <c r="C304" s="208" t="s">
        <v>582</v>
      </c>
      <c r="D304" s="208" t="s">
        <v>319</v>
      </c>
      <c r="E304" s="209" t="s">
        <v>939</v>
      </c>
      <c r="F304" s="210" t="s">
        <v>940</v>
      </c>
      <c r="G304" s="211" t="s">
        <v>340</v>
      </c>
      <c r="H304" s="212">
        <v>23</v>
      </c>
      <c r="I304" s="213"/>
      <c r="J304" s="214">
        <f>ROUND(I304*H304,2)</f>
        <v>0</v>
      </c>
      <c r="K304" s="210" t="s">
        <v>171</v>
      </c>
      <c r="L304" s="215"/>
      <c r="M304" s="216" t="s">
        <v>79</v>
      </c>
      <c r="N304" s="217" t="s">
        <v>51</v>
      </c>
      <c r="O304" s="64"/>
      <c r="P304" s="187">
        <f>O304*H304</f>
        <v>0</v>
      </c>
      <c r="Q304" s="187">
        <v>1.2E-4</v>
      </c>
      <c r="R304" s="187">
        <f>Q304*H304</f>
        <v>2.7599999999999999E-3</v>
      </c>
      <c r="S304" s="187">
        <v>0</v>
      </c>
      <c r="T304" s="18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9" t="s">
        <v>372</v>
      </c>
      <c r="AT304" s="189" t="s">
        <v>319</v>
      </c>
      <c r="AU304" s="189" t="s">
        <v>90</v>
      </c>
      <c r="AY304" s="16" t="s">
        <v>165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6" t="s">
        <v>88</v>
      </c>
      <c r="BK304" s="190">
        <f>ROUND(I304*H304,2)</f>
        <v>0</v>
      </c>
      <c r="BL304" s="16" t="s">
        <v>267</v>
      </c>
      <c r="BM304" s="189" t="s">
        <v>2224</v>
      </c>
    </row>
    <row r="305" spans="1:65" s="13" customFormat="1">
      <c r="B305" s="196"/>
      <c r="C305" s="197"/>
      <c r="D305" s="198" t="s">
        <v>176</v>
      </c>
      <c r="E305" s="199" t="s">
        <v>79</v>
      </c>
      <c r="F305" s="200" t="s">
        <v>2202</v>
      </c>
      <c r="G305" s="197"/>
      <c r="H305" s="201">
        <v>20</v>
      </c>
      <c r="I305" s="202"/>
      <c r="J305" s="197"/>
      <c r="K305" s="197"/>
      <c r="L305" s="203"/>
      <c r="M305" s="204"/>
      <c r="N305" s="205"/>
      <c r="O305" s="205"/>
      <c r="P305" s="205"/>
      <c r="Q305" s="205"/>
      <c r="R305" s="205"/>
      <c r="S305" s="205"/>
      <c r="T305" s="206"/>
      <c r="AT305" s="207" t="s">
        <v>176</v>
      </c>
      <c r="AU305" s="207" t="s">
        <v>90</v>
      </c>
      <c r="AV305" s="13" t="s">
        <v>90</v>
      </c>
      <c r="AW305" s="13" t="s">
        <v>39</v>
      </c>
      <c r="AX305" s="13" t="s">
        <v>81</v>
      </c>
      <c r="AY305" s="207" t="s">
        <v>165</v>
      </c>
    </row>
    <row r="306" spans="1:65" s="13" customFormat="1">
      <c r="B306" s="196"/>
      <c r="C306" s="197"/>
      <c r="D306" s="198" t="s">
        <v>176</v>
      </c>
      <c r="E306" s="197"/>
      <c r="F306" s="200" t="s">
        <v>2225</v>
      </c>
      <c r="G306" s="197"/>
      <c r="H306" s="201">
        <v>23</v>
      </c>
      <c r="I306" s="202"/>
      <c r="J306" s="197"/>
      <c r="K306" s="197"/>
      <c r="L306" s="203"/>
      <c r="M306" s="204"/>
      <c r="N306" s="205"/>
      <c r="O306" s="205"/>
      <c r="P306" s="205"/>
      <c r="Q306" s="205"/>
      <c r="R306" s="205"/>
      <c r="S306" s="205"/>
      <c r="T306" s="206"/>
      <c r="AT306" s="207" t="s">
        <v>176</v>
      </c>
      <c r="AU306" s="207" t="s">
        <v>90</v>
      </c>
      <c r="AV306" s="13" t="s">
        <v>90</v>
      </c>
      <c r="AW306" s="13" t="s">
        <v>4</v>
      </c>
      <c r="AX306" s="13" t="s">
        <v>88</v>
      </c>
      <c r="AY306" s="207" t="s">
        <v>165</v>
      </c>
    </row>
    <row r="307" spans="1:65" s="2" customFormat="1" ht="24.2" customHeight="1">
      <c r="A307" s="34"/>
      <c r="B307" s="35"/>
      <c r="C307" s="208" t="s">
        <v>587</v>
      </c>
      <c r="D307" s="208" t="s">
        <v>319</v>
      </c>
      <c r="E307" s="209" t="s">
        <v>945</v>
      </c>
      <c r="F307" s="210" t="s">
        <v>946</v>
      </c>
      <c r="G307" s="211" t="s">
        <v>340</v>
      </c>
      <c r="H307" s="212">
        <v>23</v>
      </c>
      <c r="I307" s="213"/>
      <c r="J307" s="214">
        <f>ROUND(I307*H307,2)</f>
        <v>0</v>
      </c>
      <c r="K307" s="210" t="s">
        <v>171</v>
      </c>
      <c r="L307" s="215"/>
      <c r="M307" s="216" t="s">
        <v>79</v>
      </c>
      <c r="N307" s="217" t="s">
        <v>51</v>
      </c>
      <c r="O307" s="64"/>
      <c r="P307" s="187">
        <f>O307*H307</f>
        <v>0</v>
      </c>
      <c r="Q307" s="187">
        <v>1.7000000000000001E-4</v>
      </c>
      <c r="R307" s="187">
        <f>Q307*H307</f>
        <v>3.9100000000000003E-3</v>
      </c>
      <c r="S307" s="187">
        <v>0</v>
      </c>
      <c r="T307" s="18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9" t="s">
        <v>372</v>
      </c>
      <c r="AT307" s="189" t="s">
        <v>319</v>
      </c>
      <c r="AU307" s="189" t="s">
        <v>90</v>
      </c>
      <c r="AY307" s="16" t="s">
        <v>165</v>
      </c>
      <c r="BE307" s="190">
        <f>IF(N307="základní",J307,0)</f>
        <v>0</v>
      </c>
      <c r="BF307" s="190">
        <f>IF(N307="snížená",J307,0)</f>
        <v>0</v>
      </c>
      <c r="BG307" s="190">
        <f>IF(N307="zákl. přenesená",J307,0)</f>
        <v>0</v>
      </c>
      <c r="BH307" s="190">
        <f>IF(N307="sníž. přenesená",J307,0)</f>
        <v>0</v>
      </c>
      <c r="BI307" s="190">
        <f>IF(N307="nulová",J307,0)</f>
        <v>0</v>
      </c>
      <c r="BJ307" s="16" t="s">
        <v>88</v>
      </c>
      <c r="BK307" s="190">
        <f>ROUND(I307*H307,2)</f>
        <v>0</v>
      </c>
      <c r="BL307" s="16" t="s">
        <v>267</v>
      </c>
      <c r="BM307" s="189" t="s">
        <v>2226</v>
      </c>
    </row>
    <row r="308" spans="1:65" s="13" customFormat="1">
      <c r="B308" s="196"/>
      <c r="C308" s="197"/>
      <c r="D308" s="198" t="s">
        <v>176</v>
      </c>
      <c r="E308" s="199" t="s">
        <v>79</v>
      </c>
      <c r="F308" s="200" t="s">
        <v>2202</v>
      </c>
      <c r="G308" s="197"/>
      <c r="H308" s="201">
        <v>20</v>
      </c>
      <c r="I308" s="202"/>
      <c r="J308" s="197"/>
      <c r="K308" s="197"/>
      <c r="L308" s="203"/>
      <c r="M308" s="204"/>
      <c r="N308" s="205"/>
      <c r="O308" s="205"/>
      <c r="P308" s="205"/>
      <c r="Q308" s="205"/>
      <c r="R308" s="205"/>
      <c r="S308" s="205"/>
      <c r="T308" s="206"/>
      <c r="AT308" s="207" t="s">
        <v>176</v>
      </c>
      <c r="AU308" s="207" t="s">
        <v>90</v>
      </c>
      <c r="AV308" s="13" t="s">
        <v>90</v>
      </c>
      <c r="AW308" s="13" t="s">
        <v>39</v>
      </c>
      <c r="AX308" s="13" t="s">
        <v>81</v>
      </c>
      <c r="AY308" s="207" t="s">
        <v>165</v>
      </c>
    </row>
    <row r="309" spans="1:65" s="13" customFormat="1">
      <c r="B309" s="196"/>
      <c r="C309" s="197"/>
      <c r="D309" s="198" t="s">
        <v>176</v>
      </c>
      <c r="E309" s="197"/>
      <c r="F309" s="200" t="s">
        <v>2225</v>
      </c>
      <c r="G309" s="197"/>
      <c r="H309" s="201">
        <v>23</v>
      </c>
      <c r="I309" s="202"/>
      <c r="J309" s="197"/>
      <c r="K309" s="197"/>
      <c r="L309" s="203"/>
      <c r="M309" s="204"/>
      <c r="N309" s="205"/>
      <c r="O309" s="205"/>
      <c r="P309" s="205"/>
      <c r="Q309" s="205"/>
      <c r="R309" s="205"/>
      <c r="S309" s="205"/>
      <c r="T309" s="206"/>
      <c r="AT309" s="207" t="s">
        <v>176</v>
      </c>
      <c r="AU309" s="207" t="s">
        <v>90</v>
      </c>
      <c r="AV309" s="13" t="s">
        <v>90</v>
      </c>
      <c r="AW309" s="13" t="s">
        <v>4</v>
      </c>
      <c r="AX309" s="13" t="s">
        <v>88</v>
      </c>
      <c r="AY309" s="207" t="s">
        <v>165</v>
      </c>
    </row>
    <row r="310" spans="1:65" s="2" customFormat="1" ht="44.25" customHeight="1">
      <c r="A310" s="34"/>
      <c r="B310" s="35"/>
      <c r="C310" s="178" t="s">
        <v>592</v>
      </c>
      <c r="D310" s="178" t="s">
        <v>167</v>
      </c>
      <c r="E310" s="179" t="s">
        <v>951</v>
      </c>
      <c r="F310" s="180" t="s">
        <v>952</v>
      </c>
      <c r="G310" s="181" t="s">
        <v>340</v>
      </c>
      <c r="H310" s="182">
        <v>35</v>
      </c>
      <c r="I310" s="183"/>
      <c r="J310" s="184">
        <f>ROUND(I310*H310,2)</f>
        <v>0</v>
      </c>
      <c r="K310" s="180" t="s">
        <v>171</v>
      </c>
      <c r="L310" s="39"/>
      <c r="M310" s="185" t="s">
        <v>79</v>
      </c>
      <c r="N310" s="186" t="s">
        <v>51</v>
      </c>
      <c r="O310" s="64"/>
      <c r="P310" s="187">
        <f>O310*H310</f>
        <v>0</v>
      </c>
      <c r="Q310" s="187">
        <v>0</v>
      </c>
      <c r="R310" s="187">
        <f>Q310*H310</f>
        <v>0</v>
      </c>
      <c r="S310" s="187">
        <v>0</v>
      </c>
      <c r="T310" s="18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89" t="s">
        <v>267</v>
      </c>
      <c r="AT310" s="189" t="s">
        <v>167</v>
      </c>
      <c r="AU310" s="189" t="s">
        <v>90</v>
      </c>
      <c r="AY310" s="16" t="s">
        <v>165</v>
      </c>
      <c r="BE310" s="190">
        <f>IF(N310="základní",J310,0)</f>
        <v>0</v>
      </c>
      <c r="BF310" s="190">
        <f>IF(N310="snížená",J310,0)</f>
        <v>0</v>
      </c>
      <c r="BG310" s="190">
        <f>IF(N310="zákl. přenesená",J310,0)</f>
        <v>0</v>
      </c>
      <c r="BH310" s="190">
        <f>IF(N310="sníž. přenesená",J310,0)</f>
        <v>0</v>
      </c>
      <c r="BI310" s="190">
        <f>IF(N310="nulová",J310,0)</f>
        <v>0</v>
      </c>
      <c r="BJ310" s="16" t="s">
        <v>88</v>
      </c>
      <c r="BK310" s="190">
        <f>ROUND(I310*H310,2)</f>
        <v>0</v>
      </c>
      <c r="BL310" s="16" t="s">
        <v>267</v>
      </c>
      <c r="BM310" s="189" t="s">
        <v>2227</v>
      </c>
    </row>
    <row r="311" spans="1:65" s="2" customFormat="1">
      <c r="A311" s="34"/>
      <c r="B311" s="35"/>
      <c r="C311" s="36"/>
      <c r="D311" s="191" t="s">
        <v>174</v>
      </c>
      <c r="E311" s="36"/>
      <c r="F311" s="192" t="s">
        <v>954</v>
      </c>
      <c r="G311" s="36"/>
      <c r="H311" s="36"/>
      <c r="I311" s="193"/>
      <c r="J311" s="36"/>
      <c r="K311" s="36"/>
      <c r="L311" s="39"/>
      <c r="M311" s="194"/>
      <c r="N311" s="195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6" t="s">
        <v>174</v>
      </c>
      <c r="AU311" s="16" t="s">
        <v>90</v>
      </c>
    </row>
    <row r="312" spans="1:65" s="2" customFormat="1" ht="24.2" customHeight="1">
      <c r="A312" s="34"/>
      <c r="B312" s="35"/>
      <c r="C312" s="208" t="s">
        <v>597</v>
      </c>
      <c r="D312" s="208" t="s">
        <v>319</v>
      </c>
      <c r="E312" s="209" t="s">
        <v>956</v>
      </c>
      <c r="F312" s="210" t="s">
        <v>957</v>
      </c>
      <c r="G312" s="211" t="s">
        <v>340</v>
      </c>
      <c r="H312" s="212">
        <v>40.25</v>
      </c>
      <c r="I312" s="213"/>
      <c r="J312" s="214">
        <f>ROUND(I312*H312,2)</f>
        <v>0</v>
      </c>
      <c r="K312" s="210" t="s">
        <v>171</v>
      </c>
      <c r="L312" s="215"/>
      <c r="M312" s="216" t="s">
        <v>79</v>
      </c>
      <c r="N312" s="217" t="s">
        <v>51</v>
      </c>
      <c r="O312" s="64"/>
      <c r="P312" s="187">
        <f>O312*H312</f>
        <v>0</v>
      </c>
      <c r="Q312" s="187">
        <v>3.4000000000000002E-4</v>
      </c>
      <c r="R312" s="187">
        <f>Q312*H312</f>
        <v>1.3685000000000001E-2</v>
      </c>
      <c r="S312" s="187">
        <v>0</v>
      </c>
      <c r="T312" s="18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89" t="s">
        <v>372</v>
      </c>
      <c r="AT312" s="189" t="s">
        <v>319</v>
      </c>
      <c r="AU312" s="189" t="s">
        <v>90</v>
      </c>
      <c r="AY312" s="16" t="s">
        <v>165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6" t="s">
        <v>88</v>
      </c>
      <c r="BK312" s="190">
        <f>ROUND(I312*H312,2)</f>
        <v>0</v>
      </c>
      <c r="BL312" s="16" t="s">
        <v>267</v>
      </c>
      <c r="BM312" s="189" t="s">
        <v>2228</v>
      </c>
    </row>
    <row r="313" spans="1:65" s="13" customFormat="1">
      <c r="B313" s="196"/>
      <c r="C313" s="197"/>
      <c r="D313" s="198" t="s">
        <v>176</v>
      </c>
      <c r="E313" s="199" t="s">
        <v>79</v>
      </c>
      <c r="F313" s="200" t="s">
        <v>2229</v>
      </c>
      <c r="G313" s="197"/>
      <c r="H313" s="201">
        <v>35</v>
      </c>
      <c r="I313" s="202"/>
      <c r="J313" s="197"/>
      <c r="K313" s="197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176</v>
      </c>
      <c r="AU313" s="207" t="s">
        <v>90</v>
      </c>
      <c r="AV313" s="13" t="s">
        <v>90</v>
      </c>
      <c r="AW313" s="13" t="s">
        <v>39</v>
      </c>
      <c r="AX313" s="13" t="s">
        <v>81</v>
      </c>
      <c r="AY313" s="207" t="s">
        <v>165</v>
      </c>
    </row>
    <row r="314" spans="1:65" s="13" customFormat="1">
      <c r="B314" s="196"/>
      <c r="C314" s="197"/>
      <c r="D314" s="198" t="s">
        <v>176</v>
      </c>
      <c r="E314" s="197"/>
      <c r="F314" s="200" t="s">
        <v>2230</v>
      </c>
      <c r="G314" s="197"/>
      <c r="H314" s="201">
        <v>40.25</v>
      </c>
      <c r="I314" s="202"/>
      <c r="J314" s="197"/>
      <c r="K314" s="197"/>
      <c r="L314" s="203"/>
      <c r="M314" s="204"/>
      <c r="N314" s="205"/>
      <c r="O314" s="205"/>
      <c r="P314" s="205"/>
      <c r="Q314" s="205"/>
      <c r="R314" s="205"/>
      <c r="S314" s="205"/>
      <c r="T314" s="206"/>
      <c r="AT314" s="207" t="s">
        <v>176</v>
      </c>
      <c r="AU314" s="207" t="s">
        <v>90</v>
      </c>
      <c r="AV314" s="13" t="s">
        <v>90</v>
      </c>
      <c r="AW314" s="13" t="s">
        <v>4</v>
      </c>
      <c r="AX314" s="13" t="s">
        <v>88</v>
      </c>
      <c r="AY314" s="207" t="s">
        <v>165</v>
      </c>
    </row>
    <row r="315" spans="1:65" s="2" customFormat="1" ht="33" customHeight="1">
      <c r="A315" s="34"/>
      <c r="B315" s="35"/>
      <c r="C315" s="178" t="s">
        <v>602</v>
      </c>
      <c r="D315" s="178" t="s">
        <v>167</v>
      </c>
      <c r="E315" s="179" t="s">
        <v>971</v>
      </c>
      <c r="F315" s="180" t="s">
        <v>972</v>
      </c>
      <c r="G315" s="181" t="s">
        <v>232</v>
      </c>
      <c r="H315" s="182">
        <v>1</v>
      </c>
      <c r="I315" s="183"/>
      <c r="J315" s="184">
        <f>ROUND(I315*H315,2)</f>
        <v>0</v>
      </c>
      <c r="K315" s="180" t="s">
        <v>171</v>
      </c>
      <c r="L315" s="39"/>
      <c r="M315" s="185" t="s">
        <v>79</v>
      </c>
      <c r="N315" s="186" t="s">
        <v>51</v>
      </c>
      <c r="O315" s="64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9" t="s">
        <v>267</v>
      </c>
      <c r="AT315" s="189" t="s">
        <v>167</v>
      </c>
      <c r="AU315" s="189" t="s">
        <v>90</v>
      </c>
      <c r="AY315" s="16" t="s">
        <v>165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6" t="s">
        <v>88</v>
      </c>
      <c r="BK315" s="190">
        <f>ROUND(I315*H315,2)</f>
        <v>0</v>
      </c>
      <c r="BL315" s="16" t="s">
        <v>267</v>
      </c>
      <c r="BM315" s="189" t="s">
        <v>2231</v>
      </c>
    </row>
    <row r="316" spans="1:65" s="2" customFormat="1">
      <c r="A316" s="34"/>
      <c r="B316" s="35"/>
      <c r="C316" s="36"/>
      <c r="D316" s="191" t="s">
        <v>174</v>
      </c>
      <c r="E316" s="36"/>
      <c r="F316" s="192" t="s">
        <v>974</v>
      </c>
      <c r="G316" s="36"/>
      <c r="H316" s="36"/>
      <c r="I316" s="193"/>
      <c r="J316" s="36"/>
      <c r="K316" s="36"/>
      <c r="L316" s="39"/>
      <c r="M316" s="194"/>
      <c r="N316" s="195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6" t="s">
        <v>174</v>
      </c>
      <c r="AU316" s="16" t="s">
        <v>90</v>
      </c>
    </row>
    <row r="317" spans="1:65" s="2" customFormat="1" ht="24.2" customHeight="1">
      <c r="A317" s="34"/>
      <c r="B317" s="35"/>
      <c r="C317" s="208" t="s">
        <v>607</v>
      </c>
      <c r="D317" s="208" t="s">
        <v>319</v>
      </c>
      <c r="E317" s="209" t="s">
        <v>2232</v>
      </c>
      <c r="F317" s="210" t="s">
        <v>2233</v>
      </c>
      <c r="G317" s="211" t="s">
        <v>232</v>
      </c>
      <c r="H317" s="212">
        <v>1</v>
      </c>
      <c r="I317" s="213"/>
      <c r="J317" s="214">
        <f>ROUND(I317*H317,2)</f>
        <v>0</v>
      </c>
      <c r="K317" s="210" t="s">
        <v>79</v>
      </c>
      <c r="L317" s="215"/>
      <c r="M317" s="216" t="s">
        <v>79</v>
      </c>
      <c r="N317" s="217" t="s">
        <v>51</v>
      </c>
      <c r="O317" s="64"/>
      <c r="P317" s="187">
        <f>O317*H317</f>
        <v>0</v>
      </c>
      <c r="Q317" s="187">
        <v>0</v>
      </c>
      <c r="R317" s="187">
        <f>Q317*H317</f>
        <v>0</v>
      </c>
      <c r="S317" s="187">
        <v>0</v>
      </c>
      <c r="T317" s="18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89" t="s">
        <v>372</v>
      </c>
      <c r="AT317" s="189" t="s">
        <v>319</v>
      </c>
      <c r="AU317" s="189" t="s">
        <v>90</v>
      </c>
      <c r="AY317" s="16" t="s">
        <v>165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6" t="s">
        <v>88</v>
      </c>
      <c r="BK317" s="190">
        <f>ROUND(I317*H317,2)</f>
        <v>0</v>
      </c>
      <c r="BL317" s="16" t="s">
        <v>267</v>
      </c>
      <c r="BM317" s="189" t="s">
        <v>2234</v>
      </c>
    </row>
    <row r="318" spans="1:65" s="13" customFormat="1">
      <c r="B318" s="196"/>
      <c r="C318" s="197"/>
      <c r="D318" s="198" t="s">
        <v>176</v>
      </c>
      <c r="E318" s="199" t="s">
        <v>79</v>
      </c>
      <c r="F318" s="200" t="s">
        <v>2218</v>
      </c>
      <c r="G318" s="197"/>
      <c r="H318" s="201">
        <v>1</v>
      </c>
      <c r="I318" s="202"/>
      <c r="J318" s="197"/>
      <c r="K318" s="197"/>
      <c r="L318" s="203"/>
      <c r="M318" s="204"/>
      <c r="N318" s="205"/>
      <c r="O318" s="205"/>
      <c r="P318" s="205"/>
      <c r="Q318" s="205"/>
      <c r="R318" s="205"/>
      <c r="S318" s="205"/>
      <c r="T318" s="206"/>
      <c r="AT318" s="207" t="s">
        <v>176</v>
      </c>
      <c r="AU318" s="207" t="s">
        <v>90</v>
      </c>
      <c r="AV318" s="13" t="s">
        <v>90</v>
      </c>
      <c r="AW318" s="13" t="s">
        <v>39</v>
      </c>
      <c r="AX318" s="13" t="s">
        <v>81</v>
      </c>
      <c r="AY318" s="207" t="s">
        <v>165</v>
      </c>
    </row>
    <row r="319" spans="1:65" s="2" customFormat="1" ht="33" customHeight="1">
      <c r="A319" s="34"/>
      <c r="B319" s="35"/>
      <c r="C319" s="178" t="s">
        <v>614</v>
      </c>
      <c r="D319" s="178" t="s">
        <v>167</v>
      </c>
      <c r="E319" s="179" t="s">
        <v>984</v>
      </c>
      <c r="F319" s="180" t="s">
        <v>985</v>
      </c>
      <c r="G319" s="181" t="s">
        <v>232</v>
      </c>
      <c r="H319" s="182">
        <v>1</v>
      </c>
      <c r="I319" s="183"/>
      <c r="J319" s="184">
        <f>ROUND(I319*H319,2)</f>
        <v>0</v>
      </c>
      <c r="K319" s="180" t="s">
        <v>171</v>
      </c>
      <c r="L319" s="39"/>
      <c r="M319" s="185" t="s">
        <v>79</v>
      </c>
      <c r="N319" s="186" t="s">
        <v>51</v>
      </c>
      <c r="O319" s="64"/>
      <c r="P319" s="187">
        <f>O319*H319</f>
        <v>0</v>
      </c>
      <c r="Q319" s="187">
        <v>0</v>
      </c>
      <c r="R319" s="187">
        <f>Q319*H319</f>
        <v>0</v>
      </c>
      <c r="S319" s="187">
        <v>0</v>
      </c>
      <c r="T319" s="18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9" t="s">
        <v>267</v>
      </c>
      <c r="AT319" s="189" t="s">
        <v>167</v>
      </c>
      <c r="AU319" s="189" t="s">
        <v>90</v>
      </c>
      <c r="AY319" s="16" t="s">
        <v>165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6" t="s">
        <v>88</v>
      </c>
      <c r="BK319" s="190">
        <f>ROUND(I319*H319,2)</f>
        <v>0</v>
      </c>
      <c r="BL319" s="16" t="s">
        <v>267</v>
      </c>
      <c r="BM319" s="189" t="s">
        <v>2235</v>
      </c>
    </row>
    <row r="320" spans="1:65" s="2" customFormat="1">
      <c r="A320" s="34"/>
      <c r="B320" s="35"/>
      <c r="C320" s="36"/>
      <c r="D320" s="191" t="s">
        <v>174</v>
      </c>
      <c r="E320" s="36"/>
      <c r="F320" s="192" t="s">
        <v>987</v>
      </c>
      <c r="G320" s="36"/>
      <c r="H320" s="36"/>
      <c r="I320" s="193"/>
      <c r="J320" s="36"/>
      <c r="K320" s="36"/>
      <c r="L320" s="39"/>
      <c r="M320" s="194"/>
      <c r="N320" s="195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6" t="s">
        <v>174</v>
      </c>
      <c r="AU320" s="16" t="s">
        <v>90</v>
      </c>
    </row>
    <row r="321" spans="1:65" s="2" customFormat="1" ht="16.5" customHeight="1">
      <c r="A321" s="34"/>
      <c r="B321" s="35"/>
      <c r="C321" s="208" t="s">
        <v>623</v>
      </c>
      <c r="D321" s="208" t="s">
        <v>319</v>
      </c>
      <c r="E321" s="209" t="s">
        <v>989</v>
      </c>
      <c r="F321" s="210" t="s">
        <v>990</v>
      </c>
      <c r="G321" s="211" t="s">
        <v>232</v>
      </c>
      <c r="H321" s="212">
        <v>1</v>
      </c>
      <c r="I321" s="213"/>
      <c r="J321" s="214">
        <f>ROUND(I321*H321,2)</f>
        <v>0</v>
      </c>
      <c r="K321" s="210" t="s">
        <v>79</v>
      </c>
      <c r="L321" s="215"/>
      <c r="M321" s="216" t="s">
        <v>79</v>
      </c>
      <c r="N321" s="217" t="s">
        <v>51</v>
      </c>
      <c r="O321" s="64"/>
      <c r="P321" s="187">
        <f>O321*H321</f>
        <v>0</v>
      </c>
      <c r="Q321" s="187">
        <v>2.7999999999999998E-4</v>
      </c>
      <c r="R321" s="187">
        <f>Q321*H321</f>
        <v>2.7999999999999998E-4</v>
      </c>
      <c r="S321" s="187">
        <v>0</v>
      </c>
      <c r="T321" s="18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9" t="s">
        <v>372</v>
      </c>
      <c r="AT321" s="189" t="s">
        <v>319</v>
      </c>
      <c r="AU321" s="189" t="s">
        <v>90</v>
      </c>
      <c r="AY321" s="16" t="s">
        <v>165</v>
      </c>
      <c r="BE321" s="190">
        <f>IF(N321="základní",J321,0)</f>
        <v>0</v>
      </c>
      <c r="BF321" s="190">
        <f>IF(N321="snížená",J321,0)</f>
        <v>0</v>
      </c>
      <c r="BG321" s="190">
        <f>IF(N321="zákl. přenesená",J321,0)</f>
        <v>0</v>
      </c>
      <c r="BH321" s="190">
        <f>IF(N321="sníž. přenesená",J321,0)</f>
        <v>0</v>
      </c>
      <c r="BI321" s="190">
        <f>IF(N321="nulová",J321,0)</f>
        <v>0</v>
      </c>
      <c r="BJ321" s="16" t="s">
        <v>88</v>
      </c>
      <c r="BK321" s="190">
        <f>ROUND(I321*H321,2)</f>
        <v>0</v>
      </c>
      <c r="BL321" s="16" t="s">
        <v>267</v>
      </c>
      <c r="BM321" s="189" t="s">
        <v>2236</v>
      </c>
    </row>
    <row r="322" spans="1:65" s="13" customFormat="1">
      <c r="B322" s="196"/>
      <c r="C322" s="197"/>
      <c r="D322" s="198" t="s">
        <v>176</v>
      </c>
      <c r="E322" s="199" t="s">
        <v>79</v>
      </c>
      <c r="F322" s="200" t="s">
        <v>861</v>
      </c>
      <c r="G322" s="197"/>
      <c r="H322" s="201">
        <v>1</v>
      </c>
      <c r="I322" s="202"/>
      <c r="J322" s="197"/>
      <c r="K322" s="197"/>
      <c r="L322" s="203"/>
      <c r="M322" s="204"/>
      <c r="N322" s="205"/>
      <c r="O322" s="205"/>
      <c r="P322" s="205"/>
      <c r="Q322" s="205"/>
      <c r="R322" s="205"/>
      <c r="S322" s="205"/>
      <c r="T322" s="206"/>
      <c r="AT322" s="207" t="s">
        <v>176</v>
      </c>
      <c r="AU322" s="207" t="s">
        <v>90</v>
      </c>
      <c r="AV322" s="13" t="s">
        <v>90</v>
      </c>
      <c r="AW322" s="13" t="s">
        <v>39</v>
      </c>
      <c r="AX322" s="13" t="s">
        <v>81</v>
      </c>
      <c r="AY322" s="207" t="s">
        <v>165</v>
      </c>
    </row>
    <row r="323" spans="1:65" s="2" customFormat="1" ht="37.9" customHeight="1">
      <c r="A323" s="34"/>
      <c r="B323" s="35"/>
      <c r="C323" s="178" t="s">
        <v>629</v>
      </c>
      <c r="D323" s="178" t="s">
        <v>167</v>
      </c>
      <c r="E323" s="179" t="s">
        <v>993</v>
      </c>
      <c r="F323" s="180" t="s">
        <v>994</v>
      </c>
      <c r="G323" s="181" t="s">
        <v>232</v>
      </c>
      <c r="H323" s="182">
        <v>1</v>
      </c>
      <c r="I323" s="183"/>
      <c r="J323" s="184">
        <f>ROUND(I323*H323,2)</f>
        <v>0</v>
      </c>
      <c r="K323" s="180" t="s">
        <v>171</v>
      </c>
      <c r="L323" s="39"/>
      <c r="M323" s="185" t="s">
        <v>79</v>
      </c>
      <c r="N323" s="186" t="s">
        <v>51</v>
      </c>
      <c r="O323" s="64"/>
      <c r="P323" s="187">
        <f>O323*H323</f>
        <v>0</v>
      </c>
      <c r="Q323" s="187">
        <v>0</v>
      </c>
      <c r="R323" s="187">
        <f>Q323*H323</f>
        <v>0</v>
      </c>
      <c r="S323" s="187">
        <v>0</v>
      </c>
      <c r="T323" s="18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9" t="s">
        <v>267</v>
      </c>
      <c r="AT323" s="189" t="s">
        <v>167</v>
      </c>
      <c r="AU323" s="189" t="s">
        <v>90</v>
      </c>
      <c r="AY323" s="16" t="s">
        <v>165</v>
      </c>
      <c r="BE323" s="190">
        <f>IF(N323="základní",J323,0)</f>
        <v>0</v>
      </c>
      <c r="BF323" s="190">
        <f>IF(N323="snížená",J323,0)</f>
        <v>0</v>
      </c>
      <c r="BG323" s="190">
        <f>IF(N323="zákl. přenesená",J323,0)</f>
        <v>0</v>
      </c>
      <c r="BH323" s="190">
        <f>IF(N323="sníž. přenesená",J323,0)</f>
        <v>0</v>
      </c>
      <c r="BI323" s="190">
        <f>IF(N323="nulová",J323,0)</f>
        <v>0</v>
      </c>
      <c r="BJ323" s="16" t="s">
        <v>88</v>
      </c>
      <c r="BK323" s="190">
        <f>ROUND(I323*H323,2)</f>
        <v>0</v>
      </c>
      <c r="BL323" s="16" t="s">
        <v>267</v>
      </c>
      <c r="BM323" s="189" t="s">
        <v>2237</v>
      </c>
    </row>
    <row r="324" spans="1:65" s="2" customFormat="1">
      <c r="A324" s="34"/>
      <c r="B324" s="35"/>
      <c r="C324" s="36"/>
      <c r="D324" s="191" t="s">
        <v>174</v>
      </c>
      <c r="E324" s="36"/>
      <c r="F324" s="192" t="s">
        <v>996</v>
      </c>
      <c r="G324" s="36"/>
      <c r="H324" s="36"/>
      <c r="I324" s="193"/>
      <c r="J324" s="36"/>
      <c r="K324" s="36"/>
      <c r="L324" s="39"/>
      <c r="M324" s="194"/>
      <c r="N324" s="195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6" t="s">
        <v>174</v>
      </c>
      <c r="AU324" s="16" t="s">
        <v>90</v>
      </c>
    </row>
    <row r="325" spans="1:65" s="2" customFormat="1" ht="24.2" customHeight="1">
      <c r="A325" s="34"/>
      <c r="B325" s="35"/>
      <c r="C325" s="208" t="s">
        <v>634</v>
      </c>
      <c r="D325" s="208" t="s">
        <v>319</v>
      </c>
      <c r="E325" s="209" t="s">
        <v>998</v>
      </c>
      <c r="F325" s="210" t="s">
        <v>999</v>
      </c>
      <c r="G325" s="211" t="s">
        <v>232</v>
      </c>
      <c r="H325" s="212">
        <v>1</v>
      </c>
      <c r="I325" s="213"/>
      <c r="J325" s="214">
        <f>ROUND(I325*H325,2)</f>
        <v>0</v>
      </c>
      <c r="K325" s="210" t="s">
        <v>171</v>
      </c>
      <c r="L325" s="215"/>
      <c r="M325" s="216" t="s">
        <v>79</v>
      </c>
      <c r="N325" s="217" t="s">
        <v>51</v>
      </c>
      <c r="O325" s="64"/>
      <c r="P325" s="187">
        <f>O325*H325</f>
        <v>0</v>
      </c>
      <c r="Q325" s="187">
        <v>9.0000000000000006E-5</v>
      </c>
      <c r="R325" s="187">
        <f>Q325*H325</f>
        <v>9.0000000000000006E-5</v>
      </c>
      <c r="S325" s="187">
        <v>0</v>
      </c>
      <c r="T325" s="18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89" t="s">
        <v>372</v>
      </c>
      <c r="AT325" s="189" t="s">
        <v>319</v>
      </c>
      <c r="AU325" s="189" t="s">
        <v>90</v>
      </c>
      <c r="AY325" s="16" t="s">
        <v>165</v>
      </c>
      <c r="BE325" s="190">
        <f>IF(N325="základní",J325,0)</f>
        <v>0</v>
      </c>
      <c r="BF325" s="190">
        <f>IF(N325="snížená",J325,0)</f>
        <v>0</v>
      </c>
      <c r="BG325" s="190">
        <f>IF(N325="zákl. přenesená",J325,0)</f>
        <v>0</v>
      </c>
      <c r="BH325" s="190">
        <f>IF(N325="sníž. přenesená",J325,0)</f>
        <v>0</v>
      </c>
      <c r="BI325" s="190">
        <f>IF(N325="nulová",J325,0)</f>
        <v>0</v>
      </c>
      <c r="BJ325" s="16" t="s">
        <v>88</v>
      </c>
      <c r="BK325" s="190">
        <f>ROUND(I325*H325,2)</f>
        <v>0</v>
      </c>
      <c r="BL325" s="16" t="s">
        <v>267</v>
      </c>
      <c r="BM325" s="189" t="s">
        <v>2238</v>
      </c>
    </row>
    <row r="326" spans="1:65" s="13" customFormat="1">
      <c r="B326" s="196"/>
      <c r="C326" s="197"/>
      <c r="D326" s="198" t="s">
        <v>176</v>
      </c>
      <c r="E326" s="199" t="s">
        <v>79</v>
      </c>
      <c r="F326" s="200" t="s">
        <v>861</v>
      </c>
      <c r="G326" s="197"/>
      <c r="H326" s="201">
        <v>1</v>
      </c>
      <c r="I326" s="202"/>
      <c r="J326" s="197"/>
      <c r="K326" s="197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176</v>
      </c>
      <c r="AU326" s="207" t="s">
        <v>90</v>
      </c>
      <c r="AV326" s="13" t="s">
        <v>90</v>
      </c>
      <c r="AW326" s="13" t="s">
        <v>39</v>
      </c>
      <c r="AX326" s="13" t="s">
        <v>81</v>
      </c>
      <c r="AY326" s="207" t="s">
        <v>165</v>
      </c>
    </row>
    <row r="327" spans="1:65" s="2" customFormat="1" ht="24.2" customHeight="1">
      <c r="A327" s="34"/>
      <c r="B327" s="35"/>
      <c r="C327" s="178" t="s">
        <v>640</v>
      </c>
      <c r="D327" s="178" t="s">
        <v>167</v>
      </c>
      <c r="E327" s="179" t="s">
        <v>1013</v>
      </c>
      <c r="F327" s="180" t="s">
        <v>1014</v>
      </c>
      <c r="G327" s="181" t="s">
        <v>232</v>
      </c>
      <c r="H327" s="182">
        <v>1</v>
      </c>
      <c r="I327" s="183"/>
      <c r="J327" s="184">
        <f>ROUND(I327*H327,2)</f>
        <v>0</v>
      </c>
      <c r="K327" s="180" t="s">
        <v>171</v>
      </c>
      <c r="L327" s="39"/>
      <c r="M327" s="185" t="s">
        <v>79</v>
      </c>
      <c r="N327" s="186" t="s">
        <v>51</v>
      </c>
      <c r="O327" s="64"/>
      <c r="P327" s="187">
        <f>O327*H327</f>
        <v>0</v>
      </c>
      <c r="Q327" s="187">
        <v>0</v>
      </c>
      <c r="R327" s="187">
        <f>Q327*H327</f>
        <v>0</v>
      </c>
      <c r="S327" s="187">
        <v>0</v>
      </c>
      <c r="T327" s="18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89" t="s">
        <v>267</v>
      </c>
      <c r="AT327" s="189" t="s">
        <v>167</v>
      </c>
      <c r="AU327" s="189" t="s">
        <v>90</v>
      </c>
      <c r="AY327" s="16" t="s">
        <v>165</v>
      </c>
      <c r="BE327" s="190">
        <f>IF(N327="základní",J327,0)</f>
        <v>0</v>
      </c>
      <c r="BF327" s="190">
        <f>IF(N327="snížená",J327,0)</f>
        <v>0</v>
      </c>
      <c r="BG327" s="190">
        <f>IF(N327="zákl. přenesená",J327,0)</f>
        <v>0</v>
      </c>
      <c r="BH327" s="190">
        <f>IF(N327="sníž. přenesená",J327,0)</f>
        <v>0</v>
      </c>
      <c r="BI327" s="190">
        <f>IF(N327="nulová",J327,0)</f>
        <v>0</v>
      </c>
      <c r="BJ327" s="16" t="s">
        <v>88</v>
      </c>
      <c r="BK327" s="190">
        <f>ROUND(I327*H327,2)</f>
        <v>0</v>
      </c>
      <c r="BL327" s="16" t="s">
        <v>267</v>
      </c>
      <c r="BM327" s="189" t="s">
        <v>2239</v>
      </c>
    </row>
    <row r="328" spans="1:65" s="2" customFormat="1">
      <c r="A328" s="34"/>
      <c r="B328" s="35"/>
      <c r="C328" s="36"/>
      <c r="D328" s="191" t="s">
        <v>174</v>
      </c>
      <c r="E328" s="36"/>
      <c r="F328" s="192" t="s">
        <v>1016</v>
      </c>
      <c r="G328" s="36"/>
      <c r="H328" s="36"/>
      <c r="I328" s="193"/>
      <c r="J328" s="36"/>
      <c r="K328" s="36"/>
      <c r="L328" s="39"/>
      <c r="M328" s="194"/>
      <c r="N328" s="195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6" t="s">
        <v>174</v>
      </c>
      <c r="AU328" s="16" t="s">
        <v>90</v>
      </c>
    </row>
    <row r="329" spans="1:65" s="2" customFormat="1" ht="16.5" customHeight="1">
      <c r="A329" s="34"/>
      <c r="B329" s="35"/>
      <c r="C329" s="208" t="s">
        <v>643</v>
      </c>
      <c r="D329" s="208" t="s">
        <v>319</v>
      </c>
      <c r="E329" s="209" t="s">
        <v>1018</v>
      </c>
      <c r="F329" s="210" t="s">
        <v>1019</v>
      </c>
      <c r="G329" s="211" t="s">
        <v>232</v>
      </c>
      <c r="H329" s="212">
        <v>1</v>
      </c>
      <c r="I329" s="213"/>
      <c r="J329" s="214">
        <f>ROUND(I329*H329,2)</f>
        <v>0</v>
      </c>
      <c r="K329" s="210" t="s">
        <v>79</v>
      </c>
      <c r="L329" s="215"/>
      <c r="M329" s="216" t="s">
        <v>79</v>
      </c>
      <c r="N329" s="217" t="s">
        <v>51</v>
      </c>
      <c r="O329" s="64"/>
      <c r="P329" s="187">
        <f>O329*H329</f>
        <v>0</v>
      </c>
      <c r="Q329" s="187">
        <v>3.2000000000000003E-4</v>
      </c>
      <c r="R329" s="187">
        <f>Q329*H329</f>
        <v>3.2000000000000003E-4</v>
      </c>
      <c r="S329" s="187">
        <v>0</v>
      </c>
      <c r="T329" s="18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9" t="s">
        <v>372</v>
      </c>
      <c r="AT329" s="189" t="s">
        <v>319</v>
      </c>
      <c r="AU329" s="189" t="s">
        <v>90</v>
      </c>
      <c r="AY329" s="16" t="s">
        <v>165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6" t="s">
        <v>88</v>
      </c>
      <c r="BK329" s="190">
        <f>ROUND(I329*H329,2)</f>
        <v>0</v>
      </c>
      <c r="BL329" s="16" t="s">
        <v>267</v>
      </c>
      <c r="BM329" s="189" t="s">
        <v>2240</v>
      </c>
    </row>
    <row r="330" spans="1:65" s="13" customFormat="1">
      <c r="B330" s="196"/>
      <c r="C330" s="197"/>
      <c r="D330" s="198" t="s">
        <v>176</v>
      </c>
      <c r="E330" s="199" t="s">
        <v>79</v>
      </c>
      <c r="F330" s="200" t="s">
        <v>2218</v>
      </c>
      <c r="G330" s="197"/>
      <c r="H330" s="201">
        <v>1</v>
      </c>
      <c r="I330" s="202"/>
      <c r="J330" s="197"/>
      <c r="K330" s="197"/>
      <c r="L330" s="203"/>
      <c r="M330" s="204"/>
      <c r="N330" s="205"/>
      <c r="O330" s="205"/>
      <c r="P330" s="205"/>
      <c r="Q330" s="205"/>
      <c r="R330" s="205"/>
      <c r="S330" s="205"/>
      <c r="T330" s="206"/>
      <c r="AT330" s="207" t="s">
        <v>176</v>
      </c>
      <c r="AU330" s="207" t="s">
        <v>90</v>
      </c>
      <c r="AV330" s="13" t="s">
        <v>90</v>
      </c>
      <c r="AW330" s="13" t="s">
        <v>39</v>
      </c>
      <c r="AX330" s="13" t="s">
        <v>81</v>
      </c>
      <c r="AY330" s="207" t="s">
        <v>165</v>
      </c>
    </row>
    <row r="331" spans="1:65" s="2" customFormat="1" ht="37.9" customHeight="1">
      <c r="A331" s="34"/>
      <c r="B331" s="35"/>
      <c r="C331" s="178" t="s">
        <v>649</v>
      </c>
      <c r="D331" s="178" t="s">
        <v>167</v>
      </c>
      <c r="E331" s="179" t="s">
        <v>1026</v>
      </c>
      <c r="F331" s="180" t="s">
        <v>1027</v>
      </c>
      <c r="G331" s="181" t="s">
        <v>232</v>
      </c>
      <c r="H331" s="182">
        <v>3</v>
      </c>
      <c r="I331" s="183"/>
      <c r="J331" s="184">
        <f>ROUND(I331*H331,2)</f>
        <v>0</v>
      </c>
      <c r="K331" s="180" t="s">
        <v>171</v>
      </c>
      <c r="L331" s="39"/>
      <c r="M331" s="185" t="s">
        <v>79</v>
      </c>
      <c r="N331" s="186" t="s">
        <v>51</v>
      </c>
      <c r="O331" s="64"/>
      <c r="P331" s="187">
        <f>O331*H331</f>
        <v>0</v>
      </c>
      <c r="Q331" s="187">
        <v>0</v>
      </c>
      <c r="R331" s="187">
        <f>Q331*H331</f>
        <v>0</v>
      </c>
      <c r="S331" s="187">
        <v>0</v>
      </c>
      <c r="T331" s="18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89" t="s">
        <v>267</v>
      </c>
      <c r="AT331" s="189" t="s">
        <v>167</v>
      </c>
      <c r="AU331" s="189" t="s">
        <v>90</v>
      </c>
      <c r="AY331" s="16" t="s">
        <v>165</v>
      </c>
      <c r="BE331" s="190">
        <f>IF(N331="základní",J331,0)</f>
        <v>0</v>
      </c>
      <c r="BF331" s="190">
        <f>IF(N331="snížená",J331,0)</f>
        <v>0</v>
      </c>
      <c r="BG331" s="190">
        <f>IF(N331="zákl. přenesená",J331,0)</f>
        <v>0</v>
      </c>
      <c r="BH331" s="190">
        <f>IF(N331="sníž. přenesená",J331,0)</f>
        <v>0</v>
      </c>
      <c r="BI331" s="190">
        <f>IF(N331="nulová",J331,0)</f>
        <v>0</v>
      </c>
      <c r="BJ331" s="16" t="s">
        <v>88</v>
      </c>
      <c r="BK331" s="190">
        <f>ROUND(I331*H331,2)</f>
        <v>0</v>
      </c>
      <c r="BL331" s="16" t="s">
        <v>267</v>
      </c>
      <c r="BM331" s="189" t="s">
        <v>2241</v>
      </c>
    </row>
    <row r="332" spans="1:65" s="2" customFormat="1">
      <c r="A332" s="34"/>
      <c r="B332" s="35"/>
      <c r="C332" s="36"/>
      <c r="D332" s="191" t="s">
        <v>174</v>
      </c>
      <c r="E332" s="36"/>
      <c r="F332" s="192" t="s">
        <v>1029</v>
      </c>
      <c r="G332" s="36"/>
      <c r="H332" s="36"/>
      <c r="I332" s="193"/>
      <c r="J332" s="36"/>
      <c r="K332" s="36"/>
      <c r="L332" s="39"/>
      <c r="M332" s="194"/>
      <c r="N332" s="195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6" t="s">
        <v>174</v>
      </c>
      <c r="AU332" s="16" t="s">
        <v>90</v>
      </c>
    </row>
    <row r="333" spans="1:65" s="2" customFormat="1" ht="24.2" customHeight="1">
      <c r="A333" s="34"/>
      <c r="B333" s="35"/>
      <c r="C333" s="208" t="s">
        <v>654</v>
      </c>
      <c r="D333" s="208" t="s">
        <v>319</v>
      </c>
      <c r="E333" s="209" t="s">
        <v>1031</v>
      </c>
      <c r="F333" s="210" t="s">
        <v>1032</v>
      </c>
      <c r="G333" s="211" t="s">
        <v>232</v>
      </c>
      <c r="H333" s="212">
        <v>3</v>
      </c>
      <c r="I333" s="213"/>
      <c r="J333" s="214">
        <f>ROUND(I333*H333,2)</f>
        <v>0</v>
      </c>
      <c r="K333" s="210" t="s">
        <v>79</v>
      </c>
      <c r="L333" s="215"/>
      <c r="M333" s="216" t="s">
        <v>79</v>
      </c>
      <c r="N333" s="217" t="s">
        <v>51</v>
      </c>
      <c r="O333" s="64"/>
      <c r="P333" s="187">
        <f>O333*H333</f>
        <v>0</v>
      </c>
      <c r="Q333" s="187">
        <v>6.0000000000000002E-5</v>
      </c>
      <c r="R333" s="187">
        <f>Q333*H333</f>
        <v>1.8000000000000001E-4</v>
      </c>
      <c r="S333" s="187">
        <v>0</v>
      </c>
      <c r="T333" s="18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9" t="s">
        <v>372</v>
      </c>
      <c r="AT333" s="189" t="s">
        <v>319</v>
      </c>
      <c r="AU333" s="189" t="s">
        <v>90</v>
      </c>
      <c r="AY333" s="16" t="s">
        <v>165</v>
      </c>
      <c r="BE333" s="190">
        <f>IF(N333="základní",J333,0)</f>
        <v>0</v>
      </c>
      <c r="BF333" s="190">
        <f>IF(N333="snížená",J333,0)</f>
        <v>0</v>
      </c>
      <c r="BG333" s="190">
        <f>IF(N333="zákl. přenesená",J333,0)</f>
        <v>0</v>
      </c>
      <c r="BH333" s="190">
        <f>IF(N333="sníž. přenesená",J333,0)</f>
        <v>0</v>
      </c>
      <c r="BI333" s="190">
        <f>IF(N333="nulová",J333,0)</f>
        <v>0</v>
      </c>
      <c r="BJ333" s="16" t="s">
        <v>88</v>
      </c>
      <c r="BK333" s="190">
        <f>ROUND(I333*H333,2)</f>
        <v>0</v>
      </c>
      <c r="BL333" s="16" t="s">
        <v>267</v>
      </c>
      <c r="BM333" s="189" t="s">
        <v>2242</v>
      </c>
    </row>
    <row r="334" spans="1:65" s="13" customFormat="1">
      <c r="B334" s="196"/>
      <c r="C334" s="197"/>
      <c r="D334" s="198" t="s">
        <v>176</v>
      </c>
      <c r="E334" s="199" t="s">
        <v>79</v>
      </c>
      <c r="F334" s="200" t="s">
        <v>1001</v>
      </c>
      <c r="G334" s="197"/>
      <c r="H334" s="201">
        <v>3</v>
      </c>
      <c r="I334" s="202"/>
      <c r="J334" s="197"/>
      <c r="K334" s="197"/>
      <c r="L334" s="203"/>
      <c r="M334" s="204"/>
      <c r="N334" s="205"/>
      <c r="O334" s="205"/>
      <c r="P334" s="205"/>
      <c r="Q334" s="205"/>
      <c r="R334" s="205"/>
      <c r="S334" s="205"/>
      <c r="T334" s="206"/>
      <c r="AT334" s="207" t="s">
        <v>176</v>
      </c>
      <c r="AU334" s="207" t="s">
        <v>90</v>
      </c>
      <c r="AV334" s="13" t="s">
        <v>90</v>
      </c>
      <c r="AW334" s="13" t="s">
        <v>39</v>
      </c>
      <c r="AX334" s="13" t="s">
        <v>81</v>
      </c>
      <c r="AY334" s="207" t="s">
        <v>165</v>
      </c>
    </row>
    <row r="335" spans="1:65" s="2" customFormat="1" ht="16.5" customHeight="1">
      <c r="A335" s="34"/>
      <c r="B335" s="35"/>
      <c r="C335" s="208" t="s">
        <v>658</v>
      </c>
      <c r="D335" s="208" t="s">
        <v>319</v>
      </c>
      <c r="E335" s="209" t="s">
        <v>1035</v>
      </c>
      <c r="F335" s="210" t="s">
        <v>1036</v>
      </c>
      <c r="G335" s="211" t="s">
        <v>232</v>
      </c>
      <c r="H335" s="212">
        <v>4</v>
      </c>
      <c r="I335" s="213"/>
      <c r="J335" s="214">
        <f>ROUND(I335*H335,2)</f>
        <v>0</v>
      </c>
      <c r="K335" s="210" t="s">
        <v>79</v>
      </c>
      <c r="L335" s="215"/>
      <c r="M335" s="216" t="s">
        <v>79</v>
      </c>
      <c r="N335" s="217" t="s">
        <v>51</v>
      </c>
      <c r="O335" s="64"/>
      <c r="P335" s="187">
        <f>O335*H335</f>
        <v>0</v>
      </c>
      <c r="Q335" s="187">
        <v>1.0000000000000001E-5</v>
      </c>
      <c r="R335" s="187">
        <f>Q335*H335</f>
        <v>4.0000000000000003E-5</v>
      </c>
      <c r="S335" s="187">
        <v>0</v>
      </c>
      <c r="T335" s="18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89" t="s">
        <v>372</v>
      </c>
      <c r="AT335" s="189" t="s">
        <v>319</v>
      </c>
      <c r="AU335" s="189" t="s">
        <v>90</v>
      </c>
      <c r="AY335" s="16" t="s">
        <v>165</v>
      </c>
      <c r="BE335" s="190">
        <f>IF(N335="základní",J335,0)</f>
        <v>0</v>
      </c>
      <c r="BF335" s="190">
        <f>IF(N335="snížená",J335,0)</f>
        <v>0</v>
      </c>
      <c r="BG335" s="190">
        <f>IF(N335="zákl. přenesená",J335,0)</f>
        <v>0</v>
      </c>
      <c r="BH335" s="190">
        <f>IF(N335="sníž. přenesená",J335,0)</f>
        <v>0</v>
      </c>
      <c r="BI335" s="190">
        <f>IF(N335="nulová",J335,0)</f>
        <v>0</v>
      </c>
      <c r="BJ335" s="16" t="s">
        <v>88</v>
      </c>
      <c r="BK335" s="190">
        <f>ROUND(I335*H335,2)</f>
        <v>0</v>
      </c>
      <c r="BL335" s="16" t="s">
        <v>267</v>
      </c>
      <c r="BM335" s="189" t="s">
        <v>2243</v>
      </c>
    </row>
    <row r="336" spans="1:65" s="13" customFormat="1">
      <c r="B336" s="196"/>
      <c r="C336" s="197"/>
      <c r="D336" s="198" t="s">
        <v>176</v>
      </c>
      <c r="E336" s="199" t="s">
        <v>79</v>
      </c>
      <c r="F336" s="200" t="s">
        <v>1011</v>
      </c>
      <c r="G336" s="197"/>
      <c r="H336" s="201">
        <v>4</v>
      </c>
      <c r="I336" s="202"/>
      <c r="J336" s="197"/>
      <c r="K336" s="197"/>
      <c r="L336" s="203"/>
      <c r="M336" s="204"/>
      <c r="N336" s="205"/>
      <c r="O336" s="205"/>
      <c r="P336" s="205"/>
      <c r="Q336" s="205"/>
      <c r="R336" s="205"/>
      <c r="S336" s="205"/>
      <c r="T336" s="206"/>
      <c r="AT336" s="207" t="s">
        <v>176</v>
      </c>
      <c r="AU336" s="207" t="s">
        <v>90</v>
      </c>
      <c r="AV336" s="13" t="s">
        <v>90</v>
      </c>
      <c r="AW336" s="13" t="s">
        <v>39</v>
      </c>
      <c r="AX336" s="13" t="s">
        <v>81</v>
      </c>
      <c r="AY336" s="207" t="s">
        <v>165</v>
      </c>
    </row>
    <row r="337" spans="1:65" s="2" customFormat="1" ht="24.2" customHeight="1">
      <c r="A337" s="34"/>
      <c r="B337" s="35"/>
      <c r="C337" s="178" t="s">
        <v>664</v>
      </c>
      <c r="D337" s="178" t="s">
        <v>167</v>
      </c>
      <c r="E337" s="179" t="s">
        <v>1061</v>
      </c>
      <c r="F337" s="180" t="s">
        <v>1062</v>
      </c>
      <c r="G337" s="181" t="s">
        <v>232</v>
      </c>
      <c r="H337" s="182">
        <v>3</v>
      </c>
      <c r="I337" s="183"/>
      <c r="J337" s="184">
        <f>ROUND(I337*H337,2)</f>
        <v>0</v>
      </c>
      <c r="K337" s="180" t="s">
        <v>171</v>
      </c>
      <c r="L337" s="39"/>
      <c r="M337" s="185" t="s">
        <v>79</v>
      </c>
      <c r="N337" s="186" t="s">
        <v>51</v>
      </c>
      <c r="O337" s="64"/>
      <c r="P337" s="187">
        <f>O337*H337</f>
        <v>0</v>
      </c>
      <c r="Q337" s="187">
        <v>0</v>
      </c>
      <c r="R337" s="187">
        <f>Q337*H337</f>
        <v>0</v>
      </c>
      <c r="S337" s="187">
        <v>0</v>
      </c>
      <c r="T337" s="18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89" t="s">
        <v>267</v>
      </c>
      <c r="AT337" s="189" t="s">
        <v>167</v>
      </c>
      <c r="AU337" s="189" t="s">
        <v>90</v>
      </c>
      <c r="AY337" s="16" t="s">
        <v>165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6" t="s">
        <v>88</v>
      </c>
      <c r="BK337" s="190">
        <f>ROUND(I337*H337,2)</f>
        <v>0</v>
      </c>
      <c r="BL337" s="16" t="s">
        <v>267</v>
      </c>
      <c r="BM337" s="189" t="s">
        <v>2244</v>
      </c>
    </row>
    <row r="338" spans="1:65" s="2" customFormat="1">
      <c r="A338" s="34"/>
      <c r="B338" s="35"/>
      <c r="C338" s="36"/>
      <c r="D338" s="191" t="s">
        <v>174</v>
      </c>
      <c r="E338" s="36"/>
      <c r="F338" s="192" t="s">
        <v>1064</v>
      </c>
      <c r="G338" s="36"/>
      <c r="H338" s="36"/>
      <c r="I338" s="193"/>
      <c r="J338" s="36"/>
      <c r="K338" s="36"/>
      <c r="L338" s="39"/>
      <c r="M338" s="194"/>
      <c r="N338" s="195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6" t="s">
        <v>174</v>
      </c>
      <c r="AU338" s="16" t="s">
        <v>90</v>
      </c>
    </row>
    <row r="339" spans="1:65" s="2" customFormat="1" ht="16.5" customHeight="1">
      <c r="A339" s="34"/>
      <c r="B339" s="35"/>
      <c r="C339" s="208" t="s">
        <v>667</v>
      </c>
      <c r="D339" s="208" t="s">
        <v>319</v>
      </c>
      <c r="E339" s="209" t="s">
        <v>1075</v>
      </c>
      <c r="F339" s="210" t="s">
        <v>1076</v>
      </c>
      <c r="G339" s="211" t="s">
        <v>232</v>
      </c>
      <c r="H339" s="212">
        <v>2</v>
      </c>
      <c r="I339" s="213"/>
      <c r="J339" s="214">
        <f>ROUND(I339*H339,2)</f>
        <v>0</v>
      </c>
      <c r="K339" s="210" t="s">
        <v>79</v>
      </c>
      <c r="L339" s="215"/>
      <c r="M339" s="216" t="s">
        <v>79</v>
      </c>
      <c r="N339" s="217" t="s">
        <v>51</v>
      </c>
      <c r="O339" s="64"/>
      <c r="P339" s="187">
        <f>O339*H339</f>
        <v>0</v>
      </c>
      <c r="Q339" s="187">
        <v>0</v>
      </c>
      <c r="R339" s="187">
        <f>Q339*H339</f>
        <v>0</v>
      </c>
      <c r="S339" s="187">
        <v>0</v>
      </c>
      <c r="T339" s="18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9" t="s">
        <v>372</v>
      </c>
      <c r="AT339" s="189" t="s">
        <v>319</v>
      </c>
      <c r="AU339" s="189" t="s">
        <v>90</v>
      </c>
      <c r="AY339" s="16" t="s">
        <v>165</v>
      </c>
      <c r="BE339" s="190">
        <f>IF(N339="základní",J339,0)</f>
        <v>0</v>
      </c>
      <c r="BF339" s="190">
        <f>IF(N339="snížená",J339,0)</f>
        <v>0</v>
      </c>
      <c r="BG339" s="190">
        <f>IF(N339="zákl. přenesená",J339,0)</f>
        <v>0</v>
      </c>
      <c r="BH339" s="190">
        <f>IF(N339="sníž. přenesená",J339,0)</f>
        <v>0</v>
      </c>
      <c r="BI339" s="190">
        <f>IF(N339="nulová",J339,0)</f>
        <v>0</v>
      </c>
      <c r="BJ339" s="16" t="s">
        <v>88</v>
      </c>
      <c r="BK339" s="190">
        <f>ROUND(I339*H339,2)</f>
        <v>0</v>
      </c>
      <c r="BL339" s="16" t="s">
        <v>267</v>
      </c>
      <c r="BM339" s="189" t="s">
        <v>2245</v>
      </c>
    </row>
    <row r="340" spans="1:65" s="13" customFormat="1">
      <c r="B340" s="196"/>
      <c r="C340" s="197"/>
      <c r="D340" s="198" t="s">
        <v>176</v>
      </c>
      <c r="E340" s="199" t="s">
        <v>79</v>
      </c>
      <c r="F340" s="200" t="s">
        <v>1069</v>
      </c>
      <c r="G340" s="197"/>
      <c r="H340" s="201">
        <v>2</v>
      </c>
      <c r="I340" s="202"/>
      <c r="J340" s="197"/>
      <c r="K340" s="197"/>
      <c r="L340" s="203"/>
      <c r="M340" s="204"/>
      <c r="N340" s="205"/>
      <c r="O340" s="205"/>
      <c r="P340" s="205"/>
      <c r="Q340" s="205"/>
      <c r="R340" s="205"/>
      <c r="S340" s="205"/>
      <c r="T340" s="206"/>
      <c r="AT340" s="207" t="s">
        <v>176</v>
      </c>
      <c r="AU340" s="207" t="s">
        <v>90</v>
      </c>
      <c r="AV340" s="13" t="s">
        <v>90</v>
      </c>
      <c r="AW340" s="13" t="s">
        <v>39</v>
      </c>
      <c r="AX340" s="13" t="s">
        <v>81</v>
      </c>
      <c r="AY340" s="207" t="s">
        <v>165</v>
      </c>
    </row>
    <row r="341" spans="1:65" s="2" customFormat="1" ht="16.5" customHeight="1">
      <c r="A341" s="34"/>
      <c r="B341" s="35"/>
      <c r="C341" s="208" t="s">
        <v>669</v>
      </c>
      <c r="D341" s="208" t="s">
        <v>319</v>
      </c>
      <c r="E341" s="209" t="s">
        <v>1079</v>
      </c>
      <c r="F341" s="210" t="s">
        <v>1080</v>
      </c>
      <c r="G341" s="211" t="s">
        <v>232</v>
      </c>
      <c r="H341" s="212">
        <v>1</v>
      </c>
      <c r="I341" s="213"/>
      <c r="J341" s="214">
        <f>ROUND(I341*H341,2)</f>
        <v>0</v>
      </c>
      <c r="K341" s="210" t="s">
        <v>79</v>
      </c>
      <c r="L341" s="215"/>
      <c r="M341" s="216" t="s">
        <v>79</v>
      </c>
      <c r="N341" s="217" t="s">
        <v>51</v>
      </c>
      <c r="O341" s="64"/>
      <c r="P341" s="187">
        <f>O341*H341</f>
        <v>0</v>
      </c>
      <c r="Q341" s="187">
        <v>0</v>
      </c>
      <c r="R341" s="187">
        <f>Q341*H341</f>
        <v>0</v>
      </c>
      <c r="S341" s="187">
        <v>0</v>
      </c>
      <c r="T341" s="18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89" t="s">
        <v>372</v>
      </c>
      <c r="AT341" s="189" t="s">
        <v>319</v>
      </c>
      <c r="AU341" s="189" t="s">
        <v>90</v>
      </c>
      <c r="AY341" s="16" t="s">
        <v>165</v>
      </c>
      <c r="BE341" s="190">
        <f>IF(N341="základní",J341,0)</f>
        <v>0</v>
      </c>
      <c r="BF341" s="190">
        <f>IF(N341="snížená",J341,0)</f>
        <v>0</v>
      </c>
      <c r="BG341" s="190">
        <f>IF(N341="zákl. přenesená",J341,0)</f>
        <v>0</v>
      </c>
      <c r="BH341" s="190">
        <f>IF(N341="sníž. přenesená",J341,0)</f>
        <v>0</v>
      </c>
      <c r="BI341" s="190">
        <f>IF(N341="nulová",J341,0)</f>
        <v>0</v>
      </c>
      <c r="BJ341" s="16" t="s">
        <v>88</v>
      </c>
      <c r="BK341" s="190">
        <f>ROUND(I341*H341,2)</f>
        <v>0</v>
      </c>
      <c r="BL341" s="16" t="s">
        <v>267</v>
      </c>
      <c r="BM341" s="189" t="s">
        <v>2246</v>
      </c>
    </row>
    <row r="342" spans="1:65" s="13" customFormat="1">
      <c r="B342" s="196"/>
      <c r="C342" s="197"/>
      <c r="D342" s="198" t="s">
        <v>176</v>
      </c>
      <c r="E342" s="199" t="s">
        <v>79</v>
      </c>
      <c r="F342" s="200" t="s">
        <v>861</v>
      </c>
      <c r="G342" s="197"/>
      <c r="H342" s="201">
        <v>1</v>
      </c>
      <c r="I342" s="202"/>
      <c r="J342" s="197"/>
      <c r="K342" s="197"/>
      <c r="L342" s="203"/>
      <c r="M342" s="204"/>
      <c r="N342" s="205"/>
      <c r="O342" s="205"/>
      <c r="P342" s="205"/>
      <c r="Q342" s="205"/>
      <c r="R342" s="205"/>
      <c r="S342" s="205"/>
      <c r="T342" s="206"/>
      <c r="AT342" s="207" t="s">
        <v>176</v>
      </c>
      <c r="AU342" s="207" t="s">
        <v>90</v>
      </c>
      <c r="AV342" s="13" t="s">
        <v>90</v>
      </c>
      <c r="AW342" s="13" t="s">
        <v>39</v>
      </c>
      <c r="AX342" s="13" t="s">
        <v>81</v>
      </c>
      <c r="AY342" s="207" t="s">
        <v>165</v>
      </c>
    </row>
    <row r="343" spans="1:65" s="2" customFormat="1" ht="24.2" customHeight="1">
      <c r="A343" s="34"/>
      <c r="B343" s="35"/>
      <c r="C343" s="178" t="s">
        <v>675</v>
      </c>
      <c r="D343" s="178" t="s">
        <v>167</v>
      </c>
      <c r="E343" s="179" t="s">
        <v>1083</v>
      </c>
      <c r="F343" s="180" t="s">
        <v>1084</v>
      </c>
      <c r="G343" s="181" t="s">
        <v>232</v>
      </c>
      <c r="H343" s="182">
        <v>2</v>
      </c>
      <c r="I343" s="183"/>
      <c r="J343" s="184">
        <f>ROUND(I343*H343,2)</f>
        <v>0</v>
      </c>
      <c r="K343" s="180" t="s">
        <v>171</v>
      </c>
      <c r="L343" s="39"/>
      <c r="M343" s="185" t="s">
        <v>79</v>
      </c>
      <c r="N343" s="186" t="s">
        <v>51</v>
      </c>
      <c r="O343" s="64"/>
      <c r="P343" s="187">
        <f>O343*H343</f>
        <v>0</v>
      </c>
      <c r="Q343" s="187">
        <v>0</v>
      </c>
      <c r="R343" s="187">
        <f>Q343*H343</f>
        <v>0</v>
      </c>
      <c r="S343" s="187">
        <v>0</v>
      </c>
      <c r="T343" s="18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9" t="s">
        <v>267</v>
      </c>
      <c r="AT343" s="189" t="s">
        <v>167</v>
      </c>
      <c r="AU343" s="189" t="s">
        <v>90</v>
      </c>
      <c r="AY343" s="16" t="s">
        <v>165</v>
      </c>
      <c r="BE343" s="190">
        <f>IF(N343="základní",J343,0)</f>
        <v>0</v>
      </c>
      <c r="BF343" s="190">
        <f>IF(N343="snížená",J343,0)</f>
        <v>0</v>
      </c>
      <c r="BG343" s="190">
        <f>IF(N343="zákl. přenesená",J343,0)</f>
        <v>0</v>
      </c>
      <c r="BH343" s="190">
        <f>IF(N343="sníž. přenesená",J343,0)</f>
        <v>0</v>
      </c>
      <c r="BI343" s="190">
        <f>IF(N343="nulová",J343,0)</f>
        <v>0</v>
      </c>
      <c r="BJ343" s="16" t="s">
        <v>88</v>
      </c>
      <c r="BK343" s="190">
        <f>ROUND(I343*H343,2)</f>
        <v>0</v>
      </c>
      <c r="BL343" s="16" t="s">
        <v>267</v>
      </c>
      <c r="BM343" s="189" t="s">
        <v>2247</v>
      </c>
    </row>
    <row r="344" spans="1:65" s="2" customFormat="1">
      <c r="A344" s="34"/>
      <c r="B344" s="35"/>
      <c r="C344" s="36"/>
      <c r="D344" s="191" t="s">
        <v>174</v>
      </c>
      <c r="E344" s="36"/>
      <c r="F344" s="192" t="s">
        <v>1086</v>
      </c>
      <c r="G344" s="36"/>
      <c r="H344" s="36"/>
      <c r="I344" s="193"/>
      <c r="J344" s="36"/>
      <c r="K344" s="36"/>
      <c r="L344" s="39"/>
      <c r="M344" s="194"/>
      <c r="N344" s="195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6" t="s">
        <v>174</v>
      </c>
      <c r="AU344" s="16" t="s">
        <v>90</v>
      </c>
    </row>
    <row r="345" spans="1:65" s="2" customFormat="1" ht="24.2" customHeight="1">
      <c r="A345" s="34"/>
      <c r="B345" s="35"/>
      <c r="C345" s="208" t="s">
        <v>683</v>
      </c>
      <c r="D345" s="208" t="s">
        <v>319</v>
      </c>
      <c r="E345" s="209" t="s">
        <v>2248</v>
      </c>
      <c r="F345" s="210" t="s">
        <v>2249</v>
      </c>
      <c r="G345" s="211" t="s">
        <v>232</v>
      </c>
      <c r="H345" s="212">
        <v>1</v>
      </c>
      <c r="I345" s="213"/>
      <c r="J345" s="214">
        <f>ROUND(I345*H345,2)</f>
        <v>0</v>
      </c>
      <c r="K345" s="210" t="s">
        <v>171</v>
      </c>
      <c r="L345" s="215"/>
      <c r="M345" s="216" t="s">
        <v>79</v>
      </c>
      <c r="N345" s="217" t="s">
        <v>51</v>
      </c>
      <c r="O345" s="64"/>
      <c r="P345" s="187">
        <f>O345*H345</f>
        <v>0</v>
      </c>
      <c r="Q345" s="187">
        <v>1.0499999999999999E-3</v>
      </c>
      <c r="R345" s="187">
        <f>Q345*H345</f>
        <v>1.0499999999999999E-3</v>
      </c>
      <c r="S345" s="187">
        <v>0</v>
      </c>
      <c r="T345" s="18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89" t="s">
        <v>372</v>
      </c>
      <c r="AT345" s="189" t="s">
        <v>319</v>
      </c>
      <c r="AU345" s="189" t="s">
        <v>90</v>
      </c>
      <c r="AY345" s="16" t="s">
        <v>165</v>
      </c>
      <c r="BE345" s="190">
        <f>IF(N345="základní",J345,0)</f>
        <v>0</v>
      </c>
      <c r="BF345" s="190">
        <f>IF(N345="snížená",J345,0)</f>
        <v>0</v>
      </c>
      <c r="BG345" s="190">
        <f>IF(N345="zákl. přenesená",J345,0)</f>
        <v>0</v>
      </c>
      <c r="BH345" s="190">
        <f>IF(N345="sníž. přenesená",J345,0)</f>
        <v>0</v>
      </c>
      <c r="BI345" s="190">
        <f>IF(N345="nulová",J345,0)</f>
        <v>0</v>
      </c>
      <c r="BJ345" s="16" t="s">
        <v>88</v>
      </c>
      <c r="BK345" s="190">
        <f>ROUND(I345*H345,2)</f>
        <v>0</v>
      </c>
      <c r="BL345" s="16" t="s">
        <v>267</v>
      </c>
      <c r="BM345" s="189" t="s">
        <v>2250</v>
      </c>
    </row>
    <row r="346" spans="1:65" s="13" customFormat="1">
      <c r="B346" s="196"/>
      <c r="C346" s="197"/>
      <c r="D346" s="198" t="s">
        <v>176</v>
      </c>
      <c r="E346" s="199" t="s">
        <v>79</v>
      </c>
      <c r="F346" s="200" t="s">
        <v>2218</v>
      </c>
      <c r="G346" s="197"/>
      <c r="H346" s="201">
        <v>1</v>
      </c>
      <c r="I346" s="202"/>
      <c r="J346" s="197"/>
      <c r="K346" s="197"/>
      <c r="L346" s="203"/>
      <c r="M346" s="204"/>
      <c r="N346" s="205"/>
      <c r="O346" s="205"/>
      <c r="P346" s="205"/>
      <c r="Q346" s="205"/>
      <c r="R346" s="205"/>
      <c r="S346" s="205"/>
      <c r="T346" s="206"/>
      <c r="AT346" s="207" t="s">
        <v>176</v>
      </c>
      <c r="AU346" s="207" t="s">
        <v>90</v>
      </c>
      <c r="AV346" s="13" t="s">
        <v>90</v>
      </c>
      <c r="AW346" s="13" t="s">
        <v>39</v>
      </c>
      <c r="AX346" s="13" t="s">
        <v>81</v>
      </c>
      <c r="AY346" s="207" t="s">
        <v>165</v>
      </c>
    </row>
    <row r="347" spans="1:65" s="2" customFormat="1" ht="24.2" customHeight="1">
      <c r="A347" s="34"/>
      <c r="B347" s="35"/>
      <c r="C347" s="208" t="s">
        <v>689</v>
      </c>
      <c r="D347" s="208" t="s">
        <v>319</v>
      </c>
      <c r="E347" s="209" t="s">
        <v>2251</v>
      </c>
      <c r="F347" s="210" t="s">
        <v>2252</v>
      </c>
      <c r="G347" s="211" t="s">
        <v>232</v>
      </c>
      <c r="H347" s="212">
        <v>1.1499999999999999</v>
      </c>
      <c r="I347" s="213"/>
      <c r="J347" s="214">
        <f>ROUND(I347*H347,2)</f>
        <v>0</v>
      </c>
      <c r="K347" s="210" t="s">
        <v>171</v>
      </c>
      <c r="L347" s="215"/>
      <c r="M347" s="216" t="s">
        <v>79</v>
      </c>
      <c r="N347" s="217" t="s">
        <v>51</v>
      </c>
      <c r="O347" s="64"/>
      <c r="P347" s="187">
        <f>O347*H347</f>
        <v>0</v>
      </c>
      <c r="Q347" s="187">
        <v>1.0499999999999999E-3</v>
      </c>
      <c r="R347" s="187">
        <f>Q347*H347</f>
        <v>1.2074999999999998E-3</v>
      </c>
      <c r="S347" s="187">
        <v>0</v>
      </c>
      <c r="T347" s="18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9" t="s">
        <v>372</v>
      </c>
      <c r="AT347" s="189" t="s">
        <v>319</v>
      </c>
      <c r="AU347" s="189" t="s">
        <v>90</v>
      </c>
      <c r="AY347" s="16" t="s">
        <v>165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6" t="s">
        <v>88</v>
      </c>
      <c r="BK347" s="190">
        <f>ROUND(I347*H347,2)</f>
        <v>0</v>
      </c>
      <c r="BL347" s="16" t="s">
        <v>267</v>
      </c>
      <c r="BM347" s="189" t="s">
        <v>2253</v>
      </c>
    </row>
    <row r="348" spans="1:65" s="13" customFormat="1">
      <c r="B348" s="196"/>
      <c r="C348" s="197"/>
      <c r="D348" s="198" t="s">
        <v>176</v>
      </c>
      <c r="E348" s="199" t="s">
        <v>79</v>
      </c>
      <c r="F348" s="200" t="s">
        <v>2218</v>
      </c>
      <c r="G348" s="197"/>
      <c r="H348" s="201">
        <v>1</v>
      </c>
      <c r="I348" s="202"/>
      <c r="J348" s="197"/>
      <c r="K348" s="197"/>
      <c r="L348" s="203"/>
      <c r="M348" s="204"/>
      <c r="N348" s="205"/>
      <c r="O348" s="205"/>
      <c r="P348" s="205"/>
      <c r="Q348" s="205"/>
      <c r="R348" s="205"/>
      <c r="S348" s="205"/>
      <c r="T348" s="206"/>
      <c r="AT348" s="207" t="s">
        <v>176</v>
      </c>
      <c r="AU348" s="207" t="s">
        <v>90</v>
      </c>
      <c r="AV348" s="13" t="s">
        <v>90</v>
      </c>
      <c r="AW348" s="13" t="s">
        <v>39</v>
      </c>
      <c r="AX348" s="13" t="s">
        <v>81</v>
      </c>
      <c r="AY348" s="207" t="s">
        <v>165</v>
      </c>
    </row>
    <row r="349" spans="1:65" s="13" customFormat="1">
      <c r="B349" s="196"/>
      <c r="C349" s="197"/>
      <c r="D349" s="198" t="s">
        <v>176</v>
      </c>
      <c r="E349" s="197"/>
      <c r="F349" s="200" t="s">
        <v>2254</v>
      </c>
      <c r="G349" s="197"/>
      <c r="H349" s="201">
        <v>1.1499999999999999</v>
      </c>
      <c r="I349" s="202"/>
      <c r="J349" s="197"/>
      <c r="K349" s="197"/>
      <c r="L349" s="203"/>
      <c r="M349" s="204"/>
      <c r="N349" s="205"/>
      <c r="O349" s="205"/>
      <c r="P349" s="205"/>
      <c r="Q349" s="205"/>
      <c r="R349" s="205"/>
      <c r="S349" s="205"/>
      <c r="T349" s="206"/>
      <c r="AT349" s="207" t="s">
        <v>176</v>
      </c>
      <c r="AU349" s="207" t="s">
        <v>90</v>
      </c>
      <c r="AV349" s="13" t="s">
        <v>90</v>
      </c>
      <c r="AW349" s="13" t="s">
        <v>4</v>
      </c>
      <c r="AX349" s="13" t="s">
        <v>88</v>
      </c>
      <c r="AY349" s="207" t="s">
        <v>165</v>
      </c>
    </row>
    <row r="350" spans="1:65" s="2" customFormat="1" ht="24.2" customHeight="1">
      <c r="A350" s="34"/>
      <c r="B350" s="35"/>
      <c r="C350" s="178" t="s">
        <v>692</v>
      </c>
      <c r="D350" s="178" t="s">
        <v>167</v>
      </c>
      <c r="E350" s="179" t="s">
        <v>1109</v>
      </c>
      <c r="F350" s="180" t="s">
        <v>1110</v>
      </c>
      <c r="G350" s="181" t="s">
        <v>232</v>
      </c>
      <c r="H350" s="182">
        <v>1</v>
      </c>
      <c r="I350" s="183"/>
      <c r="J350" s="184">
        <f>ROUND(I350*H350,2)</f>
        <v>0</v>
      </c>
      <c r="K350" s="180" t="s">
        <v>171</v>
      </c>
      <c r="L350" s="39"/>
      <c r="M350" s="185" t="s">
        <v>79</v>
      </c>
      <c r="N350" s="186" t="s">
        <v>51</v>
      </c>
      <c r="O350" s="64"/>
      <c r="P350" s="187">
        <f>O350*H350</f>
        <v>0</v>
      </c>
      <c r="Q350" s="187">
        <v>0</v>
      </c>
      <c r="R350" s="187">
        <f>Q350*H350</f>
        <v>0</v>
      </c>
      <c r="S350" s="187">
        <v>0</v>
      </c>
      <c r="T350" s="18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89" t="s">
        <v>267</v>
      </c>
      <c r="AT350" s="189" t="s">
        <v>167</v>
      </c>
      <c r="AU350" s="189" t="s">
        <v>90</v>
      </c>
      <c r="AY350" s="16" t="s">
        <v>165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6" t="s">
        <v>88</v>
      </c>
      <c r="BK350" s="190">
        <f>ROUND(I350*H350,2)</f>
        <v>0</v>
      </c>
      <c r="BL350" s="16" t="s">
        <v>267</v>
      </c>
      <c r="BM350" s="189" t="s">
        <v>2255</v>
      </c>
    </row>
    <row r="351" spans="1:65" s="2" customFormat="1">
      <c r="A351" s="34"/>
      <c r="B351" s="35"/>
      <c r="C351" s="36"/>
      <c r="D351" s="191" t="s">
        <v>174</v>
      </c>
      <c r="E351" s="36"/>
      <c r="F351" s="192" t="s">
        <v>1112</v>
      </c>
      <c r="G351" s="36"/>
      <c r="H351" s="36"/>
      <c r="I351" s="193"/>
      <c r="J351" s="36"/>
      <c r="K351" s="36"/>
      <c r="L351" s="39"/>
      <c r="M351" s="194"/>
      <c r="N351" s="195"/>
      <c r="O351" s="64"/>
      <c r="P351" s="64"/>
      <c r="Q351" s="64"/>
      <c r="R351" s="64"/>
      <c r="S351" s="64"/>
      <c r="T351" s="65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6" t="s">
        <v>174</v>
      </c>
      <c r="AU351" s="16" t="s">
        <v>90</v>
      </c>
    </row>
    <row r="352" spans="1:65" s="2" customFormat="1" ht="33" customHeight="1">
      <c r="A352" s="34"/>
      <c r="B352" s="35"/>
      <c r="C352" s="208" t="s">
        <v>698</v>
      </c>
      <c r="D352" s="208" t="s">
        <v>319</v>
      </c>
      <c r="E352" s="209" t="s">
        <v>1114</v>
      </c>
      <c r="F352" s="210" t="s">
        <v>1115</v>
      </c>
      <c r="G352" s="211" t="s">
        <v>232</v>
      </c>
      <c r="H352" s="212">
        <v>1</v>
      </c>
      <c r="I352" s="213"/>
      <c r="J352" s="214">
        <f>ROUND(I352*H352,2)</f>
        <v>0</v>
      </c>
      <c r="K352" s="210" t="s">
        <v>79</v>
      </c>
      <c r="L352" s="215"/>
      <c r="M352" s="216" t="s">
        <v>79</v>
      </c>
      <c r="N352" s="217" t="s">
        <v>51</v>
      </c>
      <c r="O352" s="64"/>
      <c r="P352" s="187">
        <f>O352*H352</f>
        <v>0</v>
      </c>
      <c r="Q352" s="187">
        <v>0</v>
      </c>
      <c r="R352" s="187">
        <f>Q352*H352</f>
        <v>0</v>
      </c>
      <c r="S352" s="187">
        <v>0</v>
      </c>
      <c r="T352" s="18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9" t="s">
        <v>372</v>
      </c>
      <c r="AT352" s="189" t="s">
        <v>319</v>
      </c>
      <c r="AU352" s="189" t="s">
        <v>90</v>
      </c>
      <c r="AY352" s="16" t="s">
        <v>165</v>
      </c>
      <c r="BE352" s="190">
        <f>IF(N352="základní",J352,0)</f>
        <v>0</v>
      </c>
      <c r="BF352" s="190">
        <f>IF(N352="snížená",J352,0)</f>
        <v>0</v>
      </c>
      <c r="BG352" s="190">
        <f>IF(N352="zákl. přenesená",J352,0)</f>
        <v>0</v>
      </c>
      <c r="BH352" s="190">
        <f>IF(N352="sníž. přenesená",J352,0)</f>
        <v>0</v>
      </c>
      <c r="BI352" s="190">
        <f>IF(N352="nulová",J352,0)</f>
        <v>0</v>
      </c>
      <c r="BJ352" s="16" t="s">
        <v>88</v>
      </c>
      <c r="BK352" s="190">
        <f>ROUND(I352*H352,2)</f>
        <v>0</v>
      </c>
      <c r="BL352" s="16" t="s">
        <v>267</v>
      </c>
      <c r="BM352" s="189" t="s">
        <v>2256</v>
      </c>
    </row>
    <row r="353" spans="1:65" s="13" customFormat="1">
      <c r="B353" s="196"/>
      <c r="C353" s="197"/>
      <c r="D353" s="198" t="s">
        <v>176</v>
      </c>
      <c r="E353" s="199" t="s">
        <v>79</v>
      </c>
      <c r="F353" s="200" t="s">
        <v>861</v>
      </c>
      <c r="G353" s="197"/>
      <c r="H353" s="201">
        <v>1</v>
      </c>
      <c r="I353" s="202"/>
      <c r="J353" s="197"/>
      <c r="K353" s="197"/>
      <c r="L353" s="203"/>
      <c r="M353" s="204"/>
      <c r="N353" s="205"/>
      <c r="O353" s="205"/>
      <c r="P353" s="205"/>
      <c r="Q353" s="205"/>
      <c r="R353" s="205"/>
      <c r="S353" s="205"/>
      <c r="T353" s="206"/>
      <c r="AT353" s="207" t="s">
        <v>176</v>
      </c>
      <c r="AU353" s="207" t="s">
        <v>90</v>
      </c>
      <c r="AV353" s="13" t="s">
        <v>90</v>
      </c>
      <c r="AW353" s="13" t="s">
        <v>39</v>
      </c>
      <c r="AX353" s="13" t="s">
        <v>81</v>
      </c>
      <c r="AY353" s="207" t="s">
        <v>165</v>
      </c>
    </row>
    <row r="354" spans="1:65" s="2" customFormat="1" ht="44.25" customHeight="1">
      <c r="A354" s="34"/>
      <c r="B354" s="35"/>
      <c r="C354" s="178" t="s">
        <v>701</v>
      </c>
      <c r="D354" s="178" t="s">
        <v>167</v>
      </c>
      <c r="E354" s="179" t="s">
        <v>1145</v>
      </c>
      <c r="F354" s="180" t="s">
        <v>1146</v>
      </c>
      <c r="G354" s="181" t="s">
        <v>232</v>
      </c>
      <c r="H354" s="182">
        <v>1</v>
      </c>
      <c r="I354" s="183"/>
      <c r="J354" s="184">
        <f>ROUND(I354*H354,2)</f>
        <v>0</v>
      </c>
      <c r="K354" s="180" t="s">
        <v>171</v>
      </c>
      <c r="L354" s="39"/>
      <c r="M354" s="185" t="s">
        <v>79</v>
      </c>
      <c r="N354" s="186" t="s">
        <v>51</v>
      </c>
      <c r="O354" s="64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89" t="s">
        <v>267</v>
      </c>
      <c r="AT354" s="189" t="s">
        <v>167</v>
      </c>
      <c r="AU354" s="189" t="s">
        <v>90</v>
      </c>
      <c r="AY354" s="16" t="s">
        <v>165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6" t="s">
        <v>88</v>
      </c>
      <c r="BK354" s="190">
        <f>ROUND(I354*H354,2)</f>
        <v>0</v>
      </c>
      <c r="BL354" s="16" t="s">
        <v>267</v>
      </c>
      <c r="BM354" s="189" t="s">
        <v>2257</v>
      </c>
    </row>
    <row r="355" spans="1:65" s="2" customFormat="1">
      <c r="A355" s="34"/>
      <c r="B355" s="35"/>
      <c r="C355" s="36"/>
      <c r="D355" s="191" t="s">
        <v>174</v>
      </c>
      <c r="E355" s="36"/>
      <c r="F355" s="192" t="s">
        <v>1148</v>
      </c>
      <c r="G355" s="36"/>
      <c r="H355" s="36"/>
      <c r="I355" s="193"/>
      <c r="J355" s="36"/>
      <c r="K355" s="36"/>
      <c r="L355" s="39"/>
      <c r="M355" s="194"/>
      <c r="N355" s="195"/>
      <c r="O355" s="64"/>
      <c r="P355" s="64"/>
      <c r="Q355" s="64"/>
      <c r="R355" s="64"/>
      <c r="S355" s="64"/>
      <c r="T355" s="65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6" t="s">
        <v>174</v>
      </c>
      <c r="AU355" s="16" t="s">
        <v>90</v>
      </c>
    </row>
    <row r="356" spans="1:65" s="2" customFormat="1" ht="24.2" customHeight="1">
      <c r="A356" s="34"/>
      <c r="B356" s="35"/>
      <c r="C356" s="208" t="s">
        <v>703</v>
      </c>
      <c r="D356" s="208" t="s">
        <v>319</v>
      </c>
      <c r="E356" s="209" t="s">
        <v>2258</v>
      </c>
      <c r="F356" s="210" t="s">
        <v>2259</v>
      </c>
      <c r="G356" s="211" t="s">
        <v>232</v>
      </c>
      <c r="H356" s="212">
        <v>1</v>
      </c>
      <c r="I356" s="213"/>
      <c r="J356" s="214">
        <f>ROUND(I356*H356,2)</f>
        <v>0</v>
      </c>
      <c r="K356" s="210" t="s">
        <v>79</v>
      </c>
      <c r="L356" s="215"/>
      <c r="M356" s="216" t="s">
        <v>79</v>
      </c>
      <c r="N356" s="217" t="s">
        <v>51</v>
      </c>
      <c r="O356" s="64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9" t="s">
        <v>372</v>
      </c>
      <c r="AT356" s="189" t="s">
        <v>319</v>
      </c>
      <c r="AU356" s="189" t="s">
        <v>90</v>
      </c>
      <c r="AY356" s="16" t="s">
        <v>165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6" t="s">
        <v>88</v>
      </c>
      <c r="BK356" s="190">
        <f>ROUND(I356*H356,2)</f>
        <v>0</v>
      </c>
      <c r="BL356" s="16" t="s">
        <v>267</v>
      </c>
      <c r="BM356" s="189" t="s">
        <v>2260</v>
      </c>
    </row>
    <row r="357" spans="1:65" s="13" customFormat="1">
      <c r="B357" s="196"/>
      <c r="C357" s="197"/>
      <c r="D357" s="198" t="s">
        <v>176</v>
      </c>
      <c r="E357" s="199" t="s">
        <v>79</v>
      </c>
      <c r="F357" s="200" t="s">
        <v>861</v>
      </c>
      <c r="G357" s="197"/>
      <c r="H357" s="201">
        <v>1</v>
      </c>
      <c r="I357" s="202"/>
      <c r="J357" s="197"/>
      <c r="K357" s="197"/>
      <c r="L357" s="203"/>
      <c r="M357" s="204"/>
      <c r="N357" s="205"/>
      <c r="O357" s="205"/>
      <c r="P357" s="205"/>
      <c r="Q357" s="205"/>
      <c r="R357" s="205"/>
      <c r="S357" s="205"/>
      <c r="T357" s="206"/>
      <c r="AT357" s="207" t="s">
        <v>176</v>
      </c>
      <c r="AU357" s="207" t="s">
        <v>90</v>
      </c>
      <c r="AV357" s="13" t="s">
        <v>90</v>
      </c>
      <c r="AW357" s="13" t="s">
        <v>39</v>
      </c>
      <c r="AX357" s="13" t="s">
        <v>81</v>
      </c>
      <c r="AY357" s="207" t="s">
        <v>165</v>
      </c>
    </row>
    <row r="358" spans="1:65" s="2" customFormat="1" ht="49.15" customHeight="1">
      <c r="A358" s="34"/>
      <c r="B358" s="35"/>
      <c r="C358" s="178" t="s">
        <v>710</v>
      </c>
      <c r="D358" s="178" t="s">
        <v>167</v>
      </c>
      <c r="E358" s="179" t="s">
        <v>1929</v>
      </c>
      <c r="F358" s="180" t="s">
        <v>1930</v>
      </c>
      <c r="G358" s="181" t="s">
        <v>340</v>
      </c>
      <c r="H358" s="182">
        <v>25</v>
      </c>
      <c r="I358" s="183"/>
      <c r="J358" s="184">
        <f>ROUND(I358*H358,2)</f>
        <v>0</v>
      </c>
      <c r="K358" s="180" t="s">
        <v>171</v>
      </c>
      <c r="L358" s="39"/>
      <c r="M358" s="185" t="s">
        <v>79</v>
      </c>
      <c r="N358" s="186" t="s">
        <v>51</v>
      </c>
      <c r="O358" s="64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89" t="s">
        <v>267</v>
      </c>
      <c r="AT358" s="189" t="s">
        <v>167</v>
      </c>
      <c r="AU358" s="189" t="s">
        <v>90</v>
      </c>
      <c r="AY358" s="16" t="s">
        <v>165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6" t="s">
        <v>88</v>
      </c>
      <c r="BK358" s="190">
        <f>ROUND(I358*H358,2)</f>
        <v>0</v>
      </c>
      <c r="BL358" s="16" t="s">
        <v>267</v>
      </c>
      <c r="BM358" s="189" t="s">
        <v>2261</v>
      </c>
    </row>
    <row r="359" spans="1:65" s="2" customFormat="1">
      <c r="A359" s="34"/>
      <c r="B359" s="35"/>
      <c r="C359" s="36"/>
      <c r="D359" s="191" t="s">
        <v>174</v>
      </c>
      <c r="E359" s="36"/>
      <c r="F359" s="192" t="s">
        <v>1932</v>
      </c>
      <c r="G359" s="36"/>
      <c r="H359" s="36"/>
      <c r="I359" s="193"/>
      <c r="J359" s="36"/>
      <c r="K359" s="36"/>
      <c r="L359" s="39"/>
      <c r="M359" s="194"/>
      <c r="N359" s="195"/>
      <c r="O359" s="64"/>
      <c r="P359" s="64"/>
      <c r="Q359" s="64"/>
      <c r="R359" s="64"/>
      <c r="S359" s="64"/>
      <c r="T359" s="65"/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T359" s="16" t="s">
        <v>174</v>
      </c>
      <c r="AU359" s="16" t="s">
        <v>90</v>
      </c>
    </row>
    <row r="360" spans="1:65" s="13" customFormat="1">
      <c r="B360" s="196"/>
      <c r="C360" s="197"/>
      <c r="D360" s="198" t="s">
        <v>176</v>
      </c>
      <c r="E360" s="199" t="s">
        <v>79</v>
      </c>
      <c r="F360" s="200" t="s">
        <v>2262</v>
      </c>
      <c r="G360" s="197"/>
      <c r="H360" s="201">
        <v>25</v>
      </c>
      <c r="I360" s="202"/>
      <c r="J360" s="197"/>
      <c r="K360" s="197"/>
      <c r="L360" s="203"/>
      <c r="M360" s="204"/>
      <c r="N360" s="205"/>
      <c r="O360" s="205"/>
      <c r="P360" s="205"/>
      <c r="Q360" s="205"/>
      <c r="R360" s="205"/>
      <c r="S360" s="205"/>
      <c r="T360" s="206"/>
      <c r="AT360" s="207" t="s">
        <v>176</v>
      </c>
      <c r="AU360" s="207" t="s">
        <v>90</v>
      </c>
      <c r="AV360" s="13" t="s">
        <v>90</v>
      </c>
      <c r="AW360" s="13" t="s">
        <v>39</v>
      </c>
      <c r="AX360" s="13" t="s">
        <v>81</v>
      </c>
      <c r="AY360" s="207" t="s">
        <v>165</v>
      </c>
    </row>
    <row r="361" spans="1:65" s="2" customFormat="1" ht="16.5" customHeight="1">
      <c r="A361" s="34"/>
      <c r="B361" s="35"/>
      <c r="C361" s="208" t="s">
        <v>716</v>
      </c>
      <c r="D361" s="208" t="s">
        <v>319</v>
      </c>
      <c r="E361" s="209" t="s">
        <v>1934</v>
      </c>
      <c r="F361" s="210" t="s">
        <v>1935</v>
      </c>
      <c r="G361" s="211" t="s">
        <v>1333</v>
      </c>
      <c r="H361" s="212">
        <v>24.25</v>
      </c>
      <c r="I361" s="213"/>
      <c r="J361" s="214">
        <f>ROUND(I361*H361,2)</f>
        <v>0</v>
      </c>
      <c r="K361" s="210" t="s">
        <v>171</v>
      </c>
      <c r="L361" s="215"/>
      <c r="M361" s="216" t="s">
        <v>79</v>
      </c>
      <c r="N361" s="217" t="s">
        <v>51</v>
      </c>
      <c r="O361" s="64"/>
      <c r="P361" s="187">
        <f>O361*H361</f>
        <v>0</v>
      </c>
      <c r="Q361" s="187">
        <v>1E-3</v>
      </c>
      <c r="R361" s="187">
        <f>Q361*H361</f>
        <v>2.4250000000000001E-2</v>
      </c>
      <c r="S361" s="187">
        <v>0</v>
      </c>
      <c r="T361" s="188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89" t="s">
        <v>372</v>
      </c>
      <c r="AT361" s="189" t="s">
        <v>319</v>
      </c>
      <c r="AU361" s="189" t="s">
        <v>90</v>
      </c>
      <c r="AY361" s="16" t="s">
        <v>165</v>
      </c>
      <c r="BE361" s="190">
        <f>IF(N361="základní",J361,0)</f>
        <v>0</v>
      </c>
      <c r="BF361" s="190">
        <f>IF(N361="snížená",J361,0)</f>
        <v>0</v>
      </c>
      <c r="BG361" s="190">
        <f>IF(N361="zákl. přenesená",J361,0)</f>
        <v>0</v>
      </c>
      <c r="BH361" s="190">
        <f>IF(N361="sníž. přenesená",J361,0)</f>
        <v>0</v>
      </c>
      <c r="BI361" s="190">
        <f>IF(N361="nulová",J361,0)</f>
        <v>0</v>
      </c>
      <c r="BJ361" s="16" t="s">
        <v>88</v>
      </c>
      <c r="BK361" s="190">
        <f>ROUND(I361*H361,2)</f>
        <v>0</v>
      </c>
      <c r="BL361" s="16" t="s">
        <v>267</v>
      </c>
      <c r="BM361" s="189" t="s">
        <v>2263</v>
      </c>
    </row>
    <row r="362" spans="1:65" s="13" customFormat="1">
      <c r="B362" s="196"/>
      <c r="C362" s="197"/>
      <c r="D362" s="198" t="s">
        <v>176</v>
      </c>
      <c r="E362" s="199" t="s">
        <v>79</v>
      </c>
      <c r="F362" s="200" t="s">
        <v>2264</v>
      </c>
      <c r="G362" s="197"/>
      <c r="H362" s="201">
        <v>24.25</v>
      </c>
      <c r="I362" s="202"/>
      <c r="J362" s="197"/>
      <c r="K362" s="197"/>
      <c r="L362" s="203"/>
      <c r="M362" s="204"/>
      <c r="N362" s="205"/>
      <c r="O362" s="205"/>
      <c r="P362" s="205"/>
      <c r="Q362" s="205"/>
      <c r="R362" s="205"/>
      <c r="S362" s="205"/>
      <c r="T362" s="206"/>
      <c r="AT362" s="207" t="s">
        <v>176</v>
      </c>
      <c r="AU362" s="207" t="s">
        <v>90</v>
      </c>
      <c r="AV362" s="13" t="s">
        <v>90</v>
      </c>
      <c r="AW362" s="13" t="s">
        <v>39</v>
      </c>
      <c r="AX362" s="13" t="s">
        <v>81</v>
      </c>
      <c r="AY362" s="207" t="s">
        <v>165</v>
      </c>
    </row>
    <row r="363" spans="1:65" s="2" customFormat="1" ht="24.2" customHeight="1">
      <c r="A363" s="34"/>
      <c r="B363" s="35"/>
      <c r="C363" s="178" t="s">
        <v>370</v>
      </c>
      <c r="D363" s="178" t="s">
        <v>167</v>
      </c>
      <c r="E363" s="179" t="s">
        <v>1938</v>
      </c>
      <c r="F363" s="180" t="s">
        <v>1939</v>
      </c>
      <c r="G363" s="181" t="s">
        <v>232</v>
      </c>
      <c r="H363" s="182">
        <v>50</v>
      </c>
      <c r="I363" s="183"/>
      <c r="J363" s="184">
        <f>ROUND(I363*H363,2)</f>
        <v>0</v>
      </c>
      <c r="K363" s="180" t="s">
        <v>171</v>
      </c>
      <c r="L363" s="39"/>
      <c r="M363" s="185" t="s">
        <v>79</v>
      </c>
      <c r="N363" s="186" t="s">
        <v>51</v>
      </c>
      <c r="O363" s="64"/>
      <c r="P363" s="187">
        <f>O363*H363</f>
        <v>0</v>
      </c>
      <c r="Q363" s="187">
        <v>0</v>
      </c>
      <c r="R363" s="187">
        <f>Q363*H363</f>
        <v>0</v>
      </c>
      <c r="S363" s="187">
        <v>0</v>
      </c>
      <c r="T363" s="188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89" t="s">
        <v>267</v>
      </c>
      <c r="AT363" s="189" t="s">
        <v>167</v>
      </c>
      <c r="AU363" s="189" t="s">
        <v>90</v>
      </c>
      <c r="AY363" s="16" t="s">
        <v>165</v>
      </c>
      <c r="BE363" s="190">
        <f>IF(N363="základní",J363,0)</f>
        <v>0</v>
      </c>
      <c r="BF363" s="190">
        <f>IF(N363="snížená",J363,0)</f>
        <v>0</v>
      </c>
      <c r="BG363" s="190">
        <f>IF(N363="zákl. přenesená",J363,0)</f>
        <v>0</v>
      </c>
      <c r="BH363" s="190">
        <f>IF(N363="sníž. přenesená",J363,0)</f>
        <v>0</v>
      </c>
      <c r="BI363" s="190">
        <f>IF(N363="nulová",J363,0)</f>
        <v>0</v>
      </c>
      <c r="BJ363" s="16" t="s">
        <v>88</v>
      </c>
      <c r="BK363" s="190">
        <f>ROUND(I363*H363,2)</f>
        <v>0</v>
      </c>
      <c r="BL363" s="16" t="s">
        <v>267</v>
      </c>
      <c r="BM363" s="189" t="s">
        <v>2265</v>
      </c>
    </row>
    <row r="364" spans="1:65" s="2" customFormat="1">
      <c r="A364" s="34"/>
      <c r="B364" s="35"/>
      <c r="C364" s="36"/>
      <c r="D364" s="191" t="s">
        <v>174</v>
      </c>
      <c r="E364" s="36"/>
      <c r="F364" s="192" t="s">
        <v>1941</v>
      </c>
      <c r="G364" s="36"/>
      <c r="H364" s="36"/>
      <c r="I364" s="193"/>
      <c r="J364" s="36"/>
      <c r="K364" s="36"/>
      <c r="L364" s="39"/>
      <c r="M364" s="194"/>
      <c r="N364" s="195"/>
      <c r="O364" s="64"/>
      <c r="P364" s="64"/>
      <c r="Q364" s="64"/>
      <c r="R364" s="64"/>
      <c r="S364" s="64"/>
      <c r="T364" s="65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6" t="s">
        <v>174</v>
      </c>
      <c r="AU364" s="16" t="s">
        <v>90</v>
      </c>
    </row>
    <row r="365" spans="1:65" s="2" customFormat="1" ht="16.5" customHeight="1">
      <c r="A365" s="34"/>
      <c r="B365" s="35"/>
      <c r="C365" s="208" t="s">
        <v>727</v>
      </c>
      <c r="D365" s="208" t="s">
        <v>319</v>
      </c>
      <c r="E365" s="209" t="s">
        <v>1942</v>
      </c>
      <c r="F365" s="210" t="s">
        <v>1943</v>
      </c>
      <c r="G365" s="211" t="s">
        <v>232</v>
      </c>
      <c r="H365" s="212">
        <v>50</v>
      </c>
      <c r="I365" s="213"/>
      <c r="J365" s="214">
        <f>ROUND(I365*H365,2)</f>
        <v>0</v>
      </c>
      <c r="K365" s="210" t="s">
        <v>171</v>
      </c>
      <c r="L365" s="215"/>
      <c r="M365" s="216" t="s">
        <v>79</v>
      </c>
      <c r="N365" s="217" t="s">
        <v>51</v>
      </c>
      <c r="O365" s="64"/>
      <c r="P365" s="187">
        <f>O365*H365</f>
        <v>0</v>
      </c>
      <c r="Q365" s="187">
        <v>1.6000000000000001E-4</v>
      </c>
      <c r="R365" s="187">
        <f>Q365*H365</f>
        <v>8.0000000000000002E-3</v>
      </c>
      <c r="S365" s="187">
        <v>0</v>
      </c>
      <c r="T365" s="188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89" t="s">
        <v>372</v>
      </c>
      <c r="AT365" s="189" t="s">
        <v>319</v>
      </c>
      <c r="AU365" s="189" t="s">
        <v>90</v>
      </c>
      <c r="AY365" s="16" t="s">
        <v>165</v>
      </c>
      <c r="BE365" s="190">
        <f>IF(N365="základní",J365,0)</f>
        <v>0</v>
      </c>
      <c r="BF365" s="190">
        <f>IF(N365="snížená",J365,0)</f>
        <v>0</v>
      </c>
      <c r="BG365" s="190">
        <f>IF(N365="zákl. přenesená",J365,0)</f>
        <v>0</v>
      </c>
      <c r="BH365" s="190">
        <f>IF(N365="sníž. přenesená",J365,0)</f>
        <v>0</v>
      </c>
      <c r="BI365" s="190">
        <f>IF(N365="nulová",J365,0)</f>
        <v>0</v>
      </c>
      <c r="BJ365" s="16" t="s">
        <v>88</v>
      </c>
      <c r="BK365" s="190">
        <f>ROUND(I365*H365,2)</f>
        <v>0</v>
      </c>
      <c r="BL365" s="16" t="s">
        <v>267</v>
      </c>
      <c r="BM365" s="189" t="s">
        <v>2266</v>
      </c>
    </row>
    <row r="366" spans="1:65" s="13" customFormat="1">
      <c r="B366" s="196"/>
      <c r="C366" s="197"/>
      <c r="D366" s="198" t="s">
        <v>176</v>
      </c>
      <c r="E366" s="199" t="s">
        <v>79</v>
      </c>
      <c r="F366" s="200" t="s">
        <v>1945</v>
      </c>
      <c r="G366" s="197"/>
      <c r="H366" s="201">
        <v>50</v>
      </c>
      <c r="I366" s="202"/>
      <c r="J366" s="197"/>
      <c r="K366" s="197"/>
      <c r="L366" s="203"/>
      <c r="M366" s="204"/>
      <c r="N366" s="205"/>
      <c r="O366" s="205"/>
      <c r="P366" s="205"/>
      <c r="Q366" s="205"/>
      <c r="R366" s="205"/>
      <c r="S366" s="205"/>
      <c r="T366" s="206"/>
      <c r="AT366" s="207" t="s">
        <v>176</v>
      </c>
      <c r="AU366" s="207" t="s">
        <v>90</v>
      </c>
      <c r="AV366" s="13" t="s">
        <v>90</v>
      </c>
      <c r="AW366" s="13" t="s">
        <v>39</v>
      </c>
      <c r="AX366" s="13" t="s">
        <v>81</v>
      </c>
      <c r="AY366" s="207" t="s">
        <v>165</v>
      </c>
    </row>
    <row r="367" spans="1:65" s="2" customFormat="1" ht="44.25" customHeight="1">
      <c r="A367" s="34"/>
      <c r="B367" s="35"/>
      <c r="C367" s="178" t="s">
        <v>401</v>
      </c>
      <c r="D367" s="178" t="s">
        <v>167</v>
      </c>
      <c r="E367" s="179" t="s">
        <v>1166</v>
      </c>
      <c r="F367" s="180" t="s">
        <v>1167</v>
      </c>
      <c r="G367" s="181" t="s">
        <v>232</v>
      </c>
      <c r="H367" s="182">
        <v>1</v>
      </c>
      <c r="I367" s="183"/>
      <c r="J367" s="184">
        <f>ROUND(I367*H367,2)</f>
        <v>0</v>
      </c>
      <c r="K367" s="180" t="s">
        <v>171</v>
      </c>
      <c r="L367" s="39"/>
      <c r="M367" s="185" t="s">
        <v>79</v>
      </c>
      <c r="N367" s="186" t="s">
        <v>51</v>
      </c>
      <c r="O367" s="64"/>
      <c r="P367" s="187">
        <f>O367*H367</f>
        <v>0</v>
      </c>
      <c r="Q367" s="187">
        <v>0</v>
      </c>
      <c r="R367" s="187">
        <f>Q367*H367</f>
        <v>0</v>
      </c>
      <c r="S367" s="187">
        <v>0</v>
      </c>
      <c r="T367" s="188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89" t="s">
        <v>267</v>
      </c>
      <c r="AT367" s="189" t="s">
        <v>167</v>
      </c>
      <c r="AU367" s="189" t="s">
        <v>90</v>
      </c>
      <c r="AY367" s="16" t="s">
        <v>165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6" t="s">
        <v>88</v>
      </c>
      <c r="BK367" s="190">
        <f>ROUND(I367*H367,2)</f>
        <v>0</v>
      </c>
      <c r="BL367" s="16" t="s">
        <v>267</v>
      </c>
      <c r="BM367" s="189" t="s">
        <v>2267</v>
      </c>
    </row>
    <row r="368" spans="1:65" s="2" customFormat="1">
      <c r="A368" s="34"/>
      <c r="B368" s="35"/>
      <c r="C368" s="36"/>
      <c r="D368" s="191" t="s">
        <v>174</v>
      </c>
      <c r="E368" s="36"/>
      <c r="F368" s="192" t="s">
        <v>1169</v>
      </c>
      <c r="G368" s="36"/>
      <c r="H368" s="36"/>
      <c r="I368" s="193"/>
      <c r="J368" s="36"/>
      <c r="K368" s="36"/>
      <c r="L368" s="39"/>
      <c r="M368" s="194"/>
      <c r="N368" s="195"/>
      <c r="O368" s="64"/>
      <c r="P368" s="64"/>
      <c r="Q368" s="64"/>
      <c r="R368" s="64"/>
      <c r="S368" s="64"/>
      <c r="T368" s="65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6" t="s">
        <v>174</v>
      </c>
      <c r="AU368" s="16" t="s">
        <v>90</v>
      </c>
    </row>
    <row r="369" spans="1:65" s="2" customFormat="1" ht="37.9" customHeight="1">
      <c r="A369" s="34"/>
      <c r="B369" s="35"/>
      <c r="C369" s="178" t="s">
        <v>738</v>
      </c>
      <c r="D369" s="178" t="s">
        <v>167</v>
      </c>
      <c r="E369" s="179" t="s">
        <v>2268</v>
      </c>
      <c r="F369" s="180" t="s">
        <v>2269</v>
      </c>
      <c r="G369" s="181" t="s">
        <v>232</v>
      </c>
      <c r="H369" s="182">
        <v>1</v>
      </c>
      <c r="I369" s="183"/>
      <c r="J369" s="184">
        <f>ROUND(I369*H369,2)</f>
        <v>0</v>
      </c>
      <c r="K369" s="180" t="s">
        <v>79</v>
      </c>
      <c r="L369" s="39"/>
      <c r="M369" s="185" t="s">
        <v>79</v>
      </c>
      <c r="N369" s="186" t="s">
        <v>51</v>
      </c>
      <c r="O369" s="64"/>
      <c r="P369" s="187">
        <f>O369*H369</f>
        <v>0</v>
      </c>
      <c r="Q369" s="187">
        <v>0</v>
      </c>
      <c r="R369" s="187">
        <f>Q369*H369</f>
        <v>0</v>
      </c>
      <c r="S369" s="187">
        <v>0</v>
      </c>
      <c r="T369" s="188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189" t="s">
        <v>267</v>
      </c>
      <c r="AT369" s="189" t="s">
        <v>167</v>
      </c>
      <c r="AU369" s="189" t="s">
        <v>90</v>
      </c>
      <c r="AY369" s="16" t="s">
        <v>165</v>
      </c>
      <c r="BE369" s="190">
        <f>IF(N369="základní",J369,0)</f>
        <v>0</v>
      </c>
      <c r="BF369" s="190">
        <f>IF(N369="snížená",J369,0)</f>
        <v>0</v>
      </c>
      <c r="BG369" s="190">
        <f>IF(N369="zákl. přenesená",J369,0)</f>
        <v>0</v>
      </c>
      <c r="BH369" s="190">
        <f>IF(N369="sníž. přenesená",J369,0)</f>
        <v>0</v>
      </c>
      <c r="BI369" s="190">
        <f>IF(N369="nulová",J369,0)</f>
        <v>0</v>
      </c>
      <c r="BJ369" s="16" t="s">
        <v>88</v>
      </c>
      <c r="BK369" s="190">
        <f>ROUND(I369*H369,2)</f>
        <v>0</v>
      </c>
      <c r="BL369" s="16" t="s">
        <v>267</v>
      </c>
      <c r="BM369" s="189" t="s">
        <v>2270</v>
      </c>
    </row>
    <row r="370" spans="1:65" s="13" customFormat="1">
      <c r="B370" s="196"/>
      <c r="C370" s="197"/>
      <c r="D370" s="198" t="s">
        <v>176</v>
      </c>
      <c r="E370" s="199" t="s">
        <v>79</v>
      </c>
      <c r="F370" s="200" t="s">
        <v>2218</v>
      </c>
      <c r="G370" s="197"/>
      <c r="H370" s="201">
        <v>1</v>
      </c>
      <c r="I370" s="202"/>
      <c r="J370" s="197"/>
      <c r="K370" s="197"/>
      <c r="L370" s="203"/>
      <c r="M370" s="204"/>
      <c r="N370" s="205"/>
      <c r="O370" s="205"/>
      <c r="P370" s="205"/>
      <c r="Q370" s="205"/>
      <c r="R370" s="205"/>
      <c r="S370" s="205"/>
      <c r="T370" s="206"/>
      <c r="AT370" s="207" t="s">
        <v>176</v>
      </c>
      <c r="AU370" s="207" t="s">
        <v>90</v>
      </c>
      <c r="AV370" s="13" t="s">
        <v>90</v>
      </c>
      <c r="AW370" s="13" t="s">
        <v>39</v>
      </c>
      <c r="AX370" s="13" t="s">
        <v>81</v>
      </c>
      <c r="AY370" s="207" t="s">
        <v>165</v>
      </c>
    </row>
    <row r="371" spans="1:65" s="2" customFormat="1" ht="21.75" customHeight="1">
      <c r="A371" s="34"/>
      <c r="B371" s="35"/>
      <c r="C371" s="178" t="s">
        <v>744</v>
      </c>
      <c r="D371" s="178" t="s">
        <v>167</v>
      </c>
      <c r="E371" s="179" t="s">
        <v>1171</v>
      </c>
      <c r="F371" s="180" t="s">
        <v>1172</v>
      </c>
      <c r="G371" s="181" t="s">
        <v>1173</v>
      </c>
      <c r="H371" s="182">
        <v>1</v>
      </c>
      <c r="I371" s="183"/>
      <c r="J371" s="184">
        <f>ROUND(I371*H371,2)</f>
        <v>0</v>
      </c>
      <c r="K371" s="180" t="s">
        <v>79</v>
      </c>
      <c r="L371" s="39"/>
      <c r="M371" s="185" t="s">
        <v>79</v>
      </c>
      <c r="N371" s="186" t="s">
        <v>51</v>
      </c>
      <c r="O371" s="64"/>
      <c r="P371" s="187">
        <f>O371*H371</f>
        <v>0</v>
      </c>
      <c r="Q371" s="187">
        <v>0</v>
      </c>
      <c r="R371" s="187">
        <f>Q371*H371</f>
        <v>0</v>
      </c>
      <c r="S371" s="187">
        <v>0</v>
      </c>
      <c r="T371" s="188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189" t="s">
        <v>267</v>
      </c>
      <c r="AT371" s="189" t="s">
        <v>167</v>
      </c>
      <c r="AU371" s="189" t="s">
        <v>90</v>
      </c>
      <c r="AY371" s="16" t="s">
        <v>165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6" t="s">
        <v>88</v>
      </c>
      <c r="BK371" s="190">
        <f>ROUND(I371*H371,2)</f>
        <v>0</v>
      </c>
      <c r="BL371" s="16" t="s">
        <v>267</v>
      </c>
      <c r="BM371" s="189" t="s">
        <v>2271</v>
      </c>
    </row>
    <row r="372" spans="1:65" s="2" customFormat="1" ht="48.75">
      <c r="A372" s="34"/>
      <c r="B372" s="35"/>
      <c r="C372" s="36"/>
      <c r="D372" s="198" t="s">
        <v>569</v>
      </c>
      <c r="E372" s="36"/>
      <c r="F372" s="218" t="s">
        <v>1175</v>
      </c>
      <c r="G372" s="36"/>
      <c r="H372" s="36"/>
      <c r="I372" s="193"/>
      <c r="J372" s="36"/>
      <c r="K372" s="36"/>
      <c r="L372" s="39"/>
      <c r="M372" s="194"/>
      <c r="N372" s="195"/>
      <c r="O372" s="64"/>
      <c r="P372" s="64"/>
      <c r="Q372" s="64"/>
      <c r="R372" s="64"/>
      <c r="S372" s="64"/>
      <c r="T372" s="65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6" t="s">
        <v>569</v>
      </c>
      <c r="AU372" s="16" t="s">
        <v>90</v>
      </c>
    </row>
    <row r="373" spans="1:65" s="2" customFormat="1" ht="37.9" customHeight="1">
      <c r="A373" s="34"/>
      <c r="B373" s="35"/>
      <c r="C373" s="178" t="s">
        <v>749</v>
      </c>
      <c r="D373" s="178" t="s">
        <v>167</v>
      </c>
      <c r="E373" s="179" t="s">
        <v>1177</v>
      </c>
      <c r="F373" s="180" t="s">
        <v>1178</v>
      </c>
      <c r="G373" s="181" t="s">
        <v>678</v>
      </c>
      <c r="H373" s="219"/>
      <c r="I373" s="183"/>
      <c r="J373" s="184">
        <f>ROUND(I373*H373,2)</f>
        <v>0</v>
      </c>
      <c r="K373" s="180" t="s">
        <v>171</v>
      </c>
      <c r="L373" s="39"/>
      <c r="M373" s="185" t="s">
        <v>79</v>
      </c>
      <c r="N373" s="186" t="s">
        <v>51</v>
      </c>
      <c r="O373" s="64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9" t="s">
        <v>267</v>
      </c>
      <c r="AT373" s="189" t="s">
        <v>167</v>
      </c>
      <c r="AU373" s="189" t="s">
        <v>90</v>
      </c>
      <c r="AY373" s="16" t="s">
        <v>165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6" t="s">
        <v>88</v>
      </c>
      <c r="BK373" s="190">
        <f>ROUND(I373*H373,2)</f>
        <v>0</v>
      </c>
      <c r="BL373" s="16" t="s">
        <v>267</v>
      </c>
      <c r="BM373" s="189" t="s">
        <v>2272</v>
      </c>
    </row>
    <row r="374" spans="1:65" s="2" customFormat="1">
      <c r="A374" s="34"/>
      <c r="B374" s="35"/>
      <c r="C374" s="36"/>
      <c r="D374" s="191" t="s">
        <v>174</v>
      </c>
      <c r="E374" s="36"/>
      <c r="F374" s="192" t="s">
        <v>1180</v>
      </c>
      <c r="G374" s="36"/>
      <c r="H374" s="36"/>
      <c r="I374" s="193"/>
      <c r="J374" s="36"/>
      <c r="K374" s="36"/>
      <c r="L374" s="39"/>
      <c r="M374" s="194"/>
      <c r="N374" s="195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6" t="s">
        <v>174</v>
      </c>
      <c r="AU374" s="16" t="s">
        <v>90</v>
      </c>
    </row>
    <row r="375" spans="1:65" s="12" customFormat="1" ht="22.9" customHeight="1">
      <c r="B375" s="162"/>
      <c r="C375" s="163"/>
      <c r="D375" s="164" t="s">
        <v>80</v>
      </c>
      <c r="E375" s="176" t="s">
        <v>1217</v>
      </c>
      <c r="F375" s="176" t="s">
        <v>1218</v>
      </c>
      <c r="G375" s="163"/>
      <c r="H375" s="163"/>
      <c r="I375" s="166"/>
      <c r="J375" s="177">
        <f>BK375</f>
        <v>0</v>
      </c>
      <c r="K375" s="163"/>
      <c r="L375" s="168"/>
      <c r="M375" s="169"/>
      <c r="N375" s="170"/>
      <c r="O375" s="170"/>
      <c r="P375" s="171">
        <f>SUM(P376:P406)</f>
        <v>0</v>
      </c>
      <c r="Q375" s="170"/>
      <c r="R375" s="171">
        <f>SUM(R376:R406)</f>
        <v>0.60381339496500008</v>
      </c>
      <c r="S375" s="170"/>
      <c r="T375" s="172">
        <f>SUM(T376:T406)</f>
        <v>0</v>
      </c>
      <c r="AR375" s="173" t="s">
        <v>90</v>
      </c>
      <c r="AT375" s="174" t="s">
        <v>80</v>
      </c>
      <c r="AU375" s="174" t="s">
        <v>88</v>
      </c>
      <c r="AY375" s="173" t="s">
        <v>165</v>
      </c>
      <c r="BK375" s="175">
        <f>SUM(BK376:BK406)</f>
        <v>0</v>
      </c>
    </row>
    <row r="376" spans="1:65" s="2" customFormat="1" ht="24.2" customHeight="1">
      <c r="A376" s="34"/>
      <c r="B376" s="35"/>
      <c r="C376" s="178" t="s">
        <v>754</v>
      </c>
      <c r="D376" s="178" t="s">
        <v>167</v>
      </c>
      <c r="E376" s="179" t="s">
        <v>2273</v>
      </c>
      <c r="F376" s="180" t="s">
        <v>2274</v>
      </c>
      <c r="G376" s="181" t="s">
        <v>170</v>
      </c>
      <c r="H376" s="182">
        <v>0.67400000000000004</v>
      </c>
      <c r="I376" s="183"/>
      <c r="J376" s="184">
        <f>ROUND(I376*H376,2)</f>
        <v>0</v>
      </c>
      <c r="K376" s="180" t="s">
        <v>171</v>
      </c>
      <c r="L376" s="39"/>
      <c r="M376" s="185" t="s">
        <v>79</v>
      </c>
      <c r="N376" s="186" t="s">
        <v>51</v>
      </c>
      <c r="O376" s="64"/>
      <c r="P376" s="187">
        <f>O376*H376</f>
        <v>0</v>
      </c>
      <c r="Q376" s="187">
        <v>0</v>
      </c>
      <c r="R376" s="187">
        <f>Q376*H376</f>
        <v>0</v>
      </c>
      <c r="S376" s="187">
        <v>0</v>
      </c>
      <c r="T376" s="188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89" t="s">
        <v>267</v>
      </c>
      <c r="AT376" s="189" t="s">
        <v>167</v>
      </c>
      <c r="AU376" s="189" t="s">
        <v>90</v>
      </c>
      <c r="AY376" s="16" t="s">
        <v>165</v>
      </c>
      <c r="BE376" s="190">
        <f>IF(N376="základní",J376,0)</f>
        <v>0</v>
      </c>
      <c r="BF376" s="190">
        <f>IF(N376="snížená",J376,0)</f>
        <v>0</v>
      </c>
      <c r="BG376" s="190">
        <f>IF(N376="zákl. přenesená",J376,0)</f>
        <v>0</v>
      </c>
      <c r="BH376" s="190">
        <f>IF(N376="sníž. přenesená",J376,0)</f>
        <v>0</v>
      </c>
      <c r="BI376" s="190">
        <f>IF(N376="nulová",J376,0)</f>
        <v>0</v>
      </c>
      <c r="BJ376" s="16" t="s">
        <v>88</v>
      </c>
      <c r="BK376" s="190">
        <f>ROUND(I376*H376,2)</f>
        <v>0</v>
      </c>
      <c r="BL376" s="16" t="s">
        <v>267</v>
      </c>
      <c r="BM376" s="189" t="s">
        <v>2275</v>
      </c>
    </row>
    <row r="377" spans="1:65" s="2" customFormat="1">
      <c r="A377" s="34"/>
      <c r="B377" s="35"/>
      <c r="C377" s="36"/>
      <c r="D377" s="191" t="s">
        <v>174</v>
      </c>
      <c r="E377" s="36"/>
      <c r="F377" s="192" t="s">
        <v>2276</v>
      </c>
      <c r="G377" s="36"/>
      <c r="H377" s="36"/>
      <c r="I377" s="193"/>
      <c r="J377" s="36"/>
      <c r="K377" s="36"/>
      <c r="L377" s="39"/>
      <c r="M377" s="194"/>
      <c r="N377" s="195"/>
      <c r="O377" s="64"/>
      <c r="P377" s="64"/>
      <c r="Q377" s="64"/>
      <c r="R377" s="64"/>
      <c r="S377" s="64"/>
      <c r="T377" s="65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6" t="s">
        <v>174</v>
      </c>
      <c r="AU377" s="16" t="s">
        <v>90</v>
      </c>
    </row>
    <row r="378" spans="1:65" s="13" customFormat="1">
      <c r="B378" s="196"/>
      <c r="C378" s="197"/>
      <c r="D378" s="198" t="s">
        <v>176</v>
      </c>
      <c r="E378" s="199" t="s">
        <v>79</v>
      </c>
      <c r="F378" s="200" t="s">
        <v>2277</v>
      </c>
      <c r="G378" s="197"/>
      <c r="H378" s="201">
        <v>0.67400000000000004</v>
      </c>
      <c r="I378" s="202"/>
      <c r="J378" s="197"/>
      <c r="K378" s="197"/>
      <c r="L378" s="203"/>
      <c r="M378" s="204"/>
      <c r="N378" s="205"/>
      <c r="O378" s="205"/>
      <c r="P378" s="205"/>
      <c r="Q378" s="205"/>
      <c r="R378" s="205"/>
      <c r="S378" s="205"/>
      <c r="T378" s="206"/>
      <c r="AT378" s="207" t="s">
        <v>176</v>
      </c>
      <c r="AU378" s="207" t="s">
        <v>90</v>
      </c>
      <c r="AV378" s="13" t="s">
        <v>90</v>
      </c>
      <c r="AW378" s="13" t="s">
        <v>39</v>
      </c>
      <c r="AX378" s="13" t="s">
        <v>81</v>
      </c>
      <c r="AY378" s="207" t="s">
        <v>165</v>
      </c>
    </row>
    <row r="379" spans="1:65" s="2" customFormat="1" ht="37.9" customHeight="1">
      <c r="A379" s="34"/>
      <c r="B379" s="35"/>
      <c r="C379" s="178" t="s">
        <v>759</v>
      </c>
      <c r="D379" s="178" t="s">
        <v>167</v>
      </c>
      <c r="E379" s="179" t="s">
        <v>2278</v>
      </c>
      <c r="F379" s="180" t="s">
        <v>2279</v>
      </c>
      <c r="G379" s="181" t="s">
        <v>170</v>
      </c>
      <c r="H379" s="182">
        <v>0.67400000000000004</v>
      </c>
      <c r="I379" s="183"/>
      <c r="J379" s="184">
        <f>ROUND(I379*H379,2)</f>
        <v>0</v>
      </c>
      <c r="K379" s="180" t="s">
        <v>171</v>
      </c>
      <c r="L379" s="39"/>
      <c r="M379" s="185" t="s">
        <v>79</v>
      </c>
      <c r="N379" s="186" t="s">
        <v>51</v>
      </c>
      <c r="O379" s="64"/>
      <c r="P379" s="187">
        <f>O379*H379</f>
        <v>0</v>
      </c>
      <c r="Q379" s="187">
        <v>1.89E-3</v>
      </c>
      <c r="R379" s="187">
        <f>Q379*H379</f>
        <v>1.2738600000000001E-3</v>
      </c>
      <c r="S379" s="187">
        <v>0</v>
      </c>
      <c r="T379" s="188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89" t="s">
        <v>267</v>
      </c>
      <c r="AT379" s="189" t="s">
        <v>167</v>
      </c>
      <c r="AU379" s="189" t="s">
        <v>90</v>
      </c>
      <c r="AY379" s="16" t="s">
        <v>165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6" t="s">
        <v>88</v>
      </c>
      <c r="BK379" s="190">
        <f>ROUND(I379*H379,2)</f>
        <v>0</v>
      </c>
      <c r="BL379" s="16" t="s">
        <v>267</v>
      </c>
      <c r="BM379" s="189" t="s">
        <v>2280</v>
      </c>
    </row>
    <row r="380" spans="1:65" s="2" customFormat="1">
      <c r="A380" s="34"/>
      <c r="B380" s="35"/>
      <c r="C380" s="36"/>
      <c r="D380" s="191" t="s">
        <v>174</v>
      </c>
      <c r="E380" s="36"/>
      <c r="F380" s="192" t="s">
        <v>2281</v>
      </c>
      <c r="G380" s="36"/>
      <c r="H380" s="36"/>
      <c r="I380" s="193"/>
      <c r="J380" s="36"/>
      <c r="K380" s="36"/>
      <c r="L380" s="39"/>
      <c r="M380" s="194"/>
      <c r="N380" s="195"/>
      <c r="O380" s="64"/>
      <c r="P380" s="64"/>
      <c r="Q380" s="64"/>
      <c r="R380" s="64"/>
      <c r="S380" s="64"/>
      <c r="T380" s="65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6" t="s">
        <v>174</v>
      </c>
      <c r="AU380" s="16" t="s">
        <v>90</v>
      </c>
    </row>
    <row r="381" spans="1:65" s="13" customFormat="1">
      <c r="B381" s="196"/>
      <c r="C381" s="197"/>
      <c r="D381" s="198" t="s">
        <v>176</v>
      </c>
      <c r="E381" s="199" t="s">
        <v>79</v>
      </c>
      <c r="F381" s="200" t="s">
        <v>2277</v>
      </c>
      <c r="G381" s="197"/>
      <c r="H381" s="201">
        <v>0.67400000000000004</v>
      </c>
      <c r="I381" s="202"/>
      <c r="J381" s="197"/>
      <c r="K381" s="197"/>
      <c r="L381" s="203"/>
      <c r="M381" s="204"/>
      <c r="N381" s="205"/>
      <c r="O381" s="205"/>
      <c r="P381" s="205"/>
      <c r="Q381" s="205"/>
      <c r="R381" s="205"/>
      <c r="S381" s="205"/>
      <c r="T381" s="206"/>
      <c r="AT381" s="207" t="s">
        <v>176</v>
      </c>
      <c r="AU381" s="207" t="s">
        <v>90</v>
      </c>
      <c r="AV381" s="13" t="s">
        <v>90</v>
      </c>
      <c r="AW381" s="13" t="s">
        <v>39</v>
      </c>
      <c r="AX381" s="13" t="s">
        <v>81</v>
      </c>
      <c r="AY381" s="207" t="s">
        <v>165</v>
      </c>
    </row>
    <row r="382" spans="1:65" s="2" customFormat="1" ht="49.15" customHeight="1">
      <c r="A382" s="34"/>
      <c r="B382" s="35"/>
      <c r="C382" s="178" t="s">
        <v>766</v>
      </c>
      <c r="D382" s="178" t="s">
        <v>167</v>
      </c>
      <c r="E382" s="179" t="s">
        <v>2282</v>
      </c>
      <c r="F382" s="180" t="s">
        <v>2283</v>
      </c>
      <c r="G382" s="181" t="s">
        <v>340</v>
      </c>
      <c r="H382" s="182">
        <v>59.63</v>
      </c>
      <c r="I382" s="183"/>
      <c r="J382" s="184">
        <f>ROUND(I382*H382,2)</f>
        <v>0</v>
      </c>
      <c r="K382" s="180" t="s">
        <v>171</v>
      </c>
      <c r="L382" s="39"/>
      <c r="M382" s="185" t="s">
        <v>79</v>
      </c>
      <c r="N382" s="186" t="s">
        <v>51</v>
      </c>
      <c r="O382" s="64"/>
      <c r="P382" s="187">
        <f>O382*H382</f>
        <v>0</v>
      </c>
      <c r="Q382" s="187">
        <v>0</v>
      </c>
      <c r="R382" s="187">
        <f>Q382*H382</f>
        <v>0</v>
      </c>
      <c r="S382" s="187">
        <v>0</v>
      </c>
      <c r="T382" s="188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89" t="s">
        <v>267</v>
      </c>
      <c r="AT382" s="189" t="s">
        <v>167</v>
      </c>
      <c r="AU382" s="189" t="s">
        <v>90</v>
      </c>
      <c r="AY382" s="16" t="s">
        <v>165</v>
      </c>
      <c r="BE382" s="190">
        <f>IF(N382="základní",J382,0)</f>
        <v>0</v>
      </c>
      <c r="BF382" s="190">
        <f>IF(N382="snížená",J382,0)</f>
        <v>0</v>
      </c>
      <c r="BG382" s="190">
        <f>IF(N382="zákl. přenesená",J382,0)</f>
        <v>0</v>
      </c>
      <c r="BH382" s="190">
        <f>IF(N382="sníž. přenesená",J382,0)</f>
        <v>0</v>
      </c>
      <c r="BI382" s="190">
        <f>IF(N382="nulová",J382,0)</f>
        <v>0</v>
      </c>
      <c r="BJ382" s="16" t="s">
        <v>88</v>
      </c>
      <c r="BK382" s="190">
        <f>ROUND(I382*H382,2)</f>
        <v>0</v>
      </c>
      <c r="BL382" s="16" t="s">
        <v>267</v>
      </c>
      <c r="BM382" s="189" t="s">
        <v>2284</v>
      </c>
    </row>
    <row r="383" spans="1:65" s="2" customFormat="1">
      <c r="A383" s="34"/>
      <c r="B383" s="35"/>
      <c r="C383" s="36"/>
      <c r="D383" s="191" t="s">
        <v>174</v>
      </c>
      <c r="E383" s="36"/>
      <c r="F383" s="192" t="s">
        <v>2285</v>
      </c>
      <c r="G383" s="36"/>
      <c r="H383" s="36"/>
      <c r="I383" s="193"/>
      <c r="J383" s="36"/>
      <c r="K383" s="36"/>
      <c r="L383" s="39"/>
      <c r="M383" s="194"/>
      <c r="N383" s="195"/>
      <c r="O383" s="64"/>
      <c r="P383" s="64"/>
      <c r="Q383" s="64"/>
      <c r="R383" s="64"/>
      <c r="S383" s="64"/>
      <c r="T383" s="65"/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T383" s="16" t="s">
        <v>174</v>
      </c>
      <c r="AU383" s="16" t="s">
        <v>90</v>
      </c>
    </row>
    <row r="384" spans="1:65" s="13" customFormat="1" ht="22.5">
      <c r="B384" s="196"/>
      <c r="C384" s="197"/>
      <c r="D384" s="198" t="s">
        <v>176</v>
      </c>
      <c r="E384" s="199" t="s">
        <v>79</v>
      </c>
      <c r="F384" s="200" t="s">
        <v>2286</v>
      </c>
      <c r="G384" s="197"/>
      <c r="H384" s="201">
        <v>41.55</v>
      </c>
      <c r="I384" s="202"/>
      <c r="J384" s="197"/>
      <c r="K384" s="197"/>
      <c r="L384" s="203"/>
      <c r="M384" s="204"/>
      <c r="N384" s="205"/>
      <c r="O384" s="205"/>
      <c r="P384" s="205"/>
      <c r="Q384" s="205"/>
      <c r="R384" s="205"/>
      <c r="S384" s="205"/>
      <c r="T384" s="206"/>
      <c r="AT384" s="207" t="s">
        <v>176</v>
      </c>
      <c r="AU384" s="207" t="s">
        <v>90</v>
      </c>
      <c r="AV384" s="13" t="s">
        <v>90</v>
      </c>
      <c r="AW384" s="13" t="s">
        <v>39</v>
      </c>
      <c r="AX384" s="13" t="s">
        <v>81</v>
      </c>
      <c r="AY384" s="207" t="s">
        <v>165</v>
      </c>
    </row>
    <row r="385" spans="1:65" s="13" customFormat="1" ht="22.5">
      <c r="B385" s="196"/>
      <c r="C385" s="197"/>
      <c r="D385" s="198" t="s">
        <v>176</v>
      </c>
      <c r="E385" s="199" t="s">
        <v>79</v>
      </c>
      <c r="F385" s="200" t="s">
        <v>2287</v>
      </c>
      <c r="G385" s="197"/>
      <c r="H385" s="201">
        <v>10.52</v>
      </c>
      <c r="I385" s="202"/>
      <c r="J385" s="197"/>
      <c r="K385" s="197"/>
      <c r="L385" s="203"/>
      <c r="M385" s="204"/>
      <c r="N385" s="205"/>
      <c r="O385" s="205"/>
      <c r="P385" s="205"/>
      <c r="Q385" s="205"/>
      <c r="R385" s="205"/>
      <c r="S385" s="205"/>
      <c r="T385" s="206"/>
      <c r="AT385" s="207" t="s">
        <v>176</v>
      </c>
      <c r="AU385" s="207" t="s">
        <v>90</v>
      </c>
      <c r="AV385" s="13" t="s">
        <v>90</v>
      </c>
      <c r="AW385" s="13" t="s">
        <v>39</v>
      </c>
      <c r="AX385" s="13" t="s">
        <v>81</v>
      </c>
      <c r="AY385" s="207" t="s">
        <v>165</v>
      </c>
    </row>
    <row r="386" spans="1:65" s="13" customFormat="1" ht="22.5">
      <c r="B386" s="196"/>
      <c r="C386" s="197"/>
      <c r="D386" s="198" t="s">
        <v>176</v>
      </c>
      <c r="E386" s="199" t="s">
        <v>79</v>
      </c>
      <c r="F386" s="200" t="s">
        <v>2288</v>
      </c>
      <c r="G386" s="197"/>
      <c r="H386" s="201">
        <v>6.06</v>
      </c>
      <c r="I386" s="202"/>
      <c r="J386" s="197"/>
      <c r="K386" s="197"/>
      <c r="L386" s="203"/>
      <c r="M386" s="204"/>
      <c r="N386" s="205"/>
      <c r="O386" s="205"/>
      <c r="P386" s="205"/>
      <c r="Q386" s="205"/>
      <c r="R386" s="205"/>
      <c r="S386" s="205"/>
      <c r="T386" s="206"/>
      <c r="AT386" s="207" t="s">
        <v>176</v>
      </c>
      <c r="AU386" s="207" t="s">
        <v>90</v>
      </c>
      <c r="AV386" s="13" t="s">
        <v>90</v>
      </c>
      <c r="AW386" s="13" t="s">
        <v>39</v>
      </c>
      <c r="AX386" s="13" t="s">
        <v>81</v>
      </c>
      <c r="AY386" s="207" t="s">
        <v>165</v>
      </c>
    </row>
    <row r="387" spans="1:65" s="13" customFormat="1" ht="22.5">
      <c r="B387" s="196"/>
      <c r="C387" s="197"/>
      <c r="D387" s="198" t="s">
        <v>176</v>
      </c>
      <c r="E387" s="199" t="s">
        <v>79</v>
      </c>
      <c r="F387" s="200" t="s">
        <v>2289</v>
      </c>
      <c r="G387" s="197"/>
      <c r="H387" s="201">
        <v>1.5</v>
      </c>
      <c r="I387" s="202"/>
      <c r="J387" s="197"/>
      <c r="K387" s="197"/>
      <c r="L387" s="203"/>
      <c r="M387" s="204"/>
      <c r="N387" s="205"/>
      <c r="O387" s="205"/>
      <c r="P387" s="205"/>
      <c r="Q387" s="205"/>
      <c r="R387" s="205"/>
      <c r="S387" s="205"/>
      <c r="T387" s="206"/>
      <c r="AT387" s="207" t="s">
        <v>176</v>
      </c>
      <c r="AU387" s="207" t="s">
        <v>90</v>
      </c>
      <c r="AV387" s="13" t="s">
        <v>90</v>
      </c>
      <c r="AW387" s="13" t="s">
        <v>39</v>
      </c>
      <c r="AX387" s="13" t="s">
        <v>81</v>
      </c>
      <c r="AY387" s="207" t="s">
        <v>165</v>
      </c>
    </row>
    <row r="388" spans="1:65" s="2" customFormat="1" ht="21.75" customHeight="1">
      <c r="A388" s="34"/>
      <c r="B388" s="35"/>
      <c r="C388" s="208" t="s">
        <v>772</v>
      </c>
      <c r="D388" s="208" t="s">
        <v>319</v>
      </c>
      <c r="E388" s="209" t="s">
        <v>2290</v>
      </c>
      <c r="F388" s="210" t="s">
        <v>2291</v>
      </c>
      <c r="G388" s="211" t="s">
        <v>170</v>
      </c>
      <c r="H388" s="212">
        <v>0.48699999999999999</v>
      </c>
      <c r="I388" s="213"/>
      <c r="J388" s="214">
        <f>ROUND(I388*H388,2)</f>
        <v>0</v>
      </c>
      <c r="K388" s="210" t="s">
        <v>171</v>
      </c>
      <c r="L388" s="215"/>
      <c r="M388" s="216" t="s">
        <v>79</v>
      </c>
      <c r="N388" s="217" t="s">
        <v>51</v>
      </c>
      <c r="O388" s="64"/>
      <c r="P388" s="187">
        <f>O388*H388</f>
        <v>0</v>
      </c>
      <c r="Q388" s="187">
        <v>0.55000000000000004</v>
      </c>
      <c r="R388" s="187">
        <f>Q388*H388</f>
        <v>0.26785000000000003</v>
      </c>
      <c r="S388" s="187">
        <v>0</v>
      </c>
      <c r="T388" s="188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89" t="s">
        <v>372</v>
      </c>
      <c r="AT388" s="189" t="s">
        <v>319</v>
      </c>
      <c r="AU388" s="189" t="s">
        <v>90</v>
      </c>
      <c r="AY388" s="16" t="s">
        <v>165</v>
      </c>
      <c r="BE388" s="190">
        <f>IF(N388="základní",J388,0)</f>
        <v>0</v>
      </c>
      <c r="BF388" s="190">
        <f>IF(N388="snížená",J388,0)</f>
        <v>0</v>
      </c>
      <c r="BG388" s="190">
        <f>IF(N388="zákl. přenesená",J388,0)</f>
        <v>0</v>
      </c>
      <c r="BH388" s="190">
        <f>IF(N388="sníž. přenesená",J388,0)</f>
        <v>0</v>
      </c>
      <c r="BI388" s="190">
        <f>IF(N388="nulová",J388,0)</f>
        <v>0</v>
      </c>
      <c r="BJ388" s="16" t="s">
        <v>88</v>
      </c>
      <c r="BK388" s="190">
        <f>ROUND(I388*H388,2)</f>
        <v>0</v>
      </c>
      <c r="BL388" s="16" t="s">
        <v>267</v>
      </c>
      <c r="BM388" s="189" t="s">
        <v>2292</v>
      </c>
    </row>
    <row r="389" spans="1:65" s="13" customFormat="1" ht="22.5">
      <c r="B389" s="196"/>
      <c r="C389" s="197"/>
      <c r="D389" s="198" t="s">
        <v>176</v>
      </c>
      <c r="E389" s="199" t="s">
        <v>79</v>
      </c>
      <c r="F389" s="200" t="s">
        <v>2293</v>
      </c>
      <c r="G389" s="197"/>
      <c r="H389" s="201">
        <v>0.26200000000000001</v>
      </c>
      <c r="I389" s="202"/>
      <c r="J389" s="197"/>
      <c r="K389" s="197"/>
      <c r="L389" s="203"/>
      <c r="M389" s="204"/>
      <c r="N389" s="205"/>
      <c r="O389" s="205"/>
      <c r="P389" s="205"/>
      <c r="Q389" s="205"/>
      <c r="R389" s="205"/>
      <c r="S389" s="205"/>
      <c r="T389" s="206"/>
      <c r="AT389" s="207" t="s">
        <v>176</v>
      </c>
      <c r="AU389" s="207" t="s">
        <v>90</v>
      </c>
      <c r="AV389" s="13" t="s">
        <v>90</v>
      </c>
      <c r="AW389" s="13" t="s">
        <v>39</v>
      </c>
      <c r="AX389" s="13" t="s">
        <v>81</v>
      </c>
      <c r="AY389" s="207" t="s">
        <v>165</v>
      </c>
    </row>
    <row r="390" spans="1:65" s="13" customFormat="1" ht="22.5">
      <c r="B390" s="196"/>
      <c r="C390" s="197"/>
      <c r="D390" s="198" t="s">
        <v>176</v>
      </c>
      <c r="E390" s="199" t="s">
        <v>79</v>
      </c>
      <c r="F390" s="200" t="s">
        <v>2294</v>
      </c>
      <c r="G390" s="197"/>
      <c r="H390" s="201">
        <v>0.105</v>
      </c>
      <c r="I390" s="202"/>
      <c r="J390" s="197"/>
      <c r="K390" s="197"/>
      <c r="L390" s="203"/>
      <c r="M390" s="204"/>
      <c r="N390" s="205"/>
      <c r="O390" s="205"/>
      <c r="P390" s="205"/>
      <c r="Q390" s="205"/>
      <c r="R390" s="205"/>
      <c r="S390" s="205"/>
      <c r="T390" s="206"/>
      <c r="AT390" s="207" t="s">
        <v>176</v>
      </c>
      <c r="AU390" s="207" t="s">
        <v>90</v>
      </c>
      <c r="AV390" s="13" t="s">
        <v>90</v>
      </c>
      <c r="AW390" s="13" t="s">
        <v>39</v>
      </c>
      <c r="AX390" s="13" t="s">
        <v>81</v>
      </c>
      <c r="AY390" s="207" t="s">
        <v>165</v>
      </c>
    </row>
    <row r="391" spans="1:65" s="13" customFormat="1" ht="22.5">
      <c r="B391" s="196"/>
      <c r="C391" s="197"/>
      <c r="D391" s="198" t="s">
        <v>176</v>
      </c>
      <c r="E391" s="199" t="s">
        <v>79</v>
      </c>
      <c r="F391" s="200" t="s">
        <v>2295</v>
      </c>
      <c r="G391" s="197"/>
      <c r="H391" s="201">
        <v>6.0999999999999999E-2</v>
      </c>
      <c r="I391" s="202"/>
      <c r="J391" s="197"/>
      <c r="K391" s="197"/>
      <c r="L391" s="203"/>
      <c r="M391" s="204"/>
      <c r="N391" s="205"/>
      <c r="O391" s="205"/>
      <c r="P391" s="205"/>
      <c r="Q391" s="205"/>
      <c r="R391" s="205"/>
      <c r="S391" s="205"/>
      <c r="T391" s="206"/>
      <c r="AT391" s="207" t="s">
        <v>176</v>
      </c>
      <c r="AU391" s="207" t="s">
        <v>90</v>
      </c>
      <c r="AV391" s="13" t="s">
        <v>90</v>
      </c>
      <c r="AW391" s="13" t="s">
        <v>39</v>
      </c>
      <c r="AX391" s="13" t="s">
        <v>81</v>
      </c>
      <c r="AY391" s="207" t="s">
        <v>165</v>
      </c>
    </row>
    <row r="392" spans="1:65" s="13" customFormat="1" ht="22.5">
      <c r="B392" s="196"/>
      <c r="C392" s="197"/>
      <c r="D392" s="198" t="s">
        <v>176</v>
      </c>
      <c r="E392" s="199" t="s">
        <v>79</v>
      </c>
      <c r="F392" s="200" t="s">
        <v>2296</v>
      </c>
      <c r="G392" s="197"/>
      <c r="H392" s="201">
        <v>1.4999999999999999E-2</v>
      </c>
      <c r="I392" s="202"/>
      <c r="J392" s="197"/>
      <c r="K392" s="197"/>
      <c r="L392" s="203"/>
      <c r="M392" s="204"/>
      <c r="N392" s="205"/>
      <c r="O392" s="205"/>
      <c r="P392" s="205"/>
      <c r="Q392" s="205"/>
      <c r="R392" s="205"/>
      <c r="S392" s="205"/>
      <c r="T392" s="206"/>
      <c r="AT392" s="207" t="s">
        <v>176</v>
      </c>
      <c r="AU392" s="207" t="s">
        <v>90</v>
      </c>
      <c r="AV392" s="13" t="s">
        <v>90</v>
      </c>
      <c r="AW392" s="13" t="s">
        <v>39</v>
      </c>
      <c r="AX392" s="13" t="s">
        <v>81</v>
      </c>
      <c r="AY392" s="207" t="s">
        <v>165</v>
      </c>
    </row>
    <row r="393" spans="1:65" s="13" customFormat="1">
      <c r="B393" s="196"/>
      <c r="C393" s="197"/>
      <c r="D393" s="198" t="s">
        <v>176</v>
      </c>
      <c r="E393" s="197"/>
      <c r="F393" s="200" t="s">
        <v>2297</v>
      </c>
      <c r="G393" s="197"/>
      <c r="H393" s="201">
        <v>0.48699999999999999</v>
      </c>
      <c r="I393" s="202"/>
      <c r="J393" s="197"/>
      <c r="K393" s="197"/>
      <c r="L393" s="203"/>
      <c r="M393" s="204"/>
      <c r="N393" s="205"/>
      <c r="O393" s="205"/>
      <c r="P393" s="205"/>
      <c r="Q393" s="205"/>
      <c r="R393" s="205"/>
      <c r="S393" s="205"/>
      <c r="T393" s="206"/>
      <c r="AT393" s="207" t="s">
        <v>176</v>
      </c>
      <c r="AU393" s="207" t="s">
        <v>90</v>
      </c>
      <c r="AV393" s="13" t="s">
        <v>90</v>
      </c>
      <c r="AW393" s="13" t="s">
        <v>4</v>
      </c>
      <c r="AX393" s="13" t="s">
        <v>88</v>
      </c>
      <c r="AY393" s="207" t="s">
        <v>165</v>
      </c>
    </row>
    <row r="394" spans="1:65" s="2" customFormat="1" ht="55.5" customHeight="1">
      <c r="A394" s="34"/>
      <c r="B394" s="35"/>
      <c r="C394" s="178" t="s">
        <v>778</v>
      </c>
      <c r="D394" s="178" t="s">
        <v>167</v>
      </c>
      <c r="E394" s="179" t="s">
        <v>2298</v>
      </c>
      <c r="F394" s="180" t="s">
        <v>2299</v>
      </c>
      <c r="G394" s="181" t="s">
        <v>340</v>
      </c>
      <c r="H394" s="182">
        <v>5.26</v>
      </c>
      <c r="I394" s="183"/>
      <c r="J394" s="184">
        <f>ROUND(I394*H394,2)</f>
        <v>0</v>
      </c>
      <c r="K394" s="180" t="s">
        <v>171</v>
      </c>
      <c r="L394" s="39"/>
      <c r="M394" s="185" t="s">
        <v>79</v>
      </c>
      <c r="N394" s="186" t="s">
        <v>51</v>
      </c>
      <c r="O394" s="64"/>
      <c r="P394" s="187">
        <f>O394*H394</f>
        <v>0</v>
      </c>
      <c r="Q394" s="187">
        <v>0</v>
      </c>
      <c r="R394" s="187">
        <f>Q394*H394</f>
        <v>0</v>
      </c>
      <c r="S394" s="187">
        <v>0</v>
      </c>
      <c r="T394" s="188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89" t="s">
        <v>267</v>
      </c>
      <c r="AT394" s="189" t="s">
        <v>167</v>
      </c>
      <c r="AU394" s="189" t="s">
        <v>90</v>
      </c>
      <c r="AY394" s="16" t="s">
        <v>165</v>
      </c>
      <c r="BE394" s="190">
        <f>IF(N394="základní",J394,0)</f>
        <v>0</v>
      </c>
      <c r="BF394" s="190">
        <f>IF(N394="snížená",J394,0)</f>
        <v>0</v>
      </c>
      <c r="BG394" s="190">
        <f>IF(N394="zákl. přenesená",J394,0)</f>
        <v>0</v>
      </c>
      <c r="BH394" s="190">
        <f>IF(N394="sníž. přenesená",J394,0)</f>
        <v>0</v>
      </c>
      <c r="BI394" s="190">
        <f>IF(N394="nulová",J394,0)</f>
        <v>0</v>
      </c>
      <c r="BJ394" s="16" t="s">
        <v>88</v>
      </c>
      <c r="BK394" s="190">
        <f>ROUND(I394*H394,2)</f>
        <v>0</v>
      </c>
      <c r="BL394" s="16" t="s">
        <v>267</v>
      </c>
      <c r="BM394" s="189" t="s">
        <v>2300</v>
      </c>
    </row>
    <row r="395" spans="1:65" s="2" customFormat="1">
      <c r="A395" s="34"/>
      <c r="B395" s="35"/>
      <c r="C395" s="36"/>
      <c r="D395" s="191" t="s">
        <v>174</v>
      </c>
      <c r="E395" s="36"/>
      <c r="F395" s="192" t="s">
        <v>2301</v>
      </c>
      <c r="G395" s="36"/>
      <c r="H395" s="36"/>
      <c r="I395" s="193"/>
      <c r="J395" s="36"/>
      <c r="K395" s="36"/>
      <c r="L395" s="39"/>
      <c r="M395" s="194"/>
      <c r="N395" s="195"/>
      <c r="O395" s="64"/>
      <c r="P395" s="64"/>
      <c r="Q395" s="64"/>
      <c r="R395" s="64"/>
      <c r="S395" s="64"/>
      <c r="T395" s="65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T395" s="16" t="s">
        <v>174</v>
      </c>
      <c r="AU395" s="16" t="s">
        <v>90</v>
      </c>
    </row>
    <row r="396" spans="1:65" s="13" customFormat="1" ht="22.5">
      <c r="B396" s="196"/>
      <c r="C396" s="197"/>
      <c r="D396" s="198" t="s">
        <v>176</v>
      </c>
      <c r="E396" s="199" t="s">
        <v>79</v>
      </c>
      <c r="F396" s="200" t="s">
        <v>2302</v>
      </c>
      <c r="G396" s="197"/>
      <c r="H396" s="201">
        <v>5.26</v>
      </c>
      <c r="I396" s="202"/>
      <c r="J396" s="197"/>
      <c r="K396" s="197"/>
      <c r="L396" s="203"/>
      <c r="M396" s="204"/>
      <c r="N396" s="205"/>
      <c r="O396" s="205"/>
      <c r="P396" s="205"/>
      <c r="Q396" s="205"/>
      <c r="R396" s="205"/>
      <c r="S396" s="205"/>
      <c r="T396" s="206"/>
      <c r="AT396" s="207" t="s">
        <v>176</v>
      </c>
      <c r="AU396" s="207" t="s">
        <v>90</v>
      </c>
      <c r="AV396" s="13" t="s">
        <v>90</v>
      </c>
      <c r="AW396" s="13" t="s">
        <v>39</v>
      </c>
      <c r="AX396" s="13" t="s">
        <v>81</v>
      </c>
      <c r="AY396" s="207" t="s">
        <v>165</v>
      </c>
    </row>
    <row r="397" spans="1:65" s="2" customFormat="1" ht="21.75" customHeight="1">
      <c r="A397" s="34"/>
      <c r="B397" s="35"/>
      <c r="C397" s="208" t="s">
        <v>783</v>
      </c>
      <c r="D397" s="208" t="s">
        <v>319</v>
      </c>
      <c r="E397" s="209" t="s">
        <v>2303</v>
      </c>
      <c r="F397" s="210" t="s">
        <v>2304</v>
      </c>
      <c r="G397" s="211" t="s">
        <v>170</v>
      </c>
      <c r="H397" s="212">
        <v>0.187</v>
      </c>
      <c r="I397" s="213"/>
      <c r="J397" s="214">
        <f>ROUND(I397*H397,2)</f>
        <v>0</v>
      </c>
      <c r="K397" s="210" t="s">
        <v>171</v>
      </c>
      <c r="L397" s="215"/>
      <c r="M397" s="216" t="s">
        <v>79</v>
      </c>
      <c r="N397" s="217" t="s">
        <v>51</v>
      </c>
      <c r="O397" s="64"/>
      <c r="P397" s="187">
        <f>O397*H397</f>
        <v>0</v>
      </c>
      <c r="Q397" s="187">
        <v>0.55000000000000004</v>
      </c>
      <c r="R397" s="187">
        <f>Q397*H397</f>
        <v>0.10285000000000001</v>
      </c>
      <c r="S397" s="187">
        <v>0</v>
      </c>
      <c r="T397" s="188">
        <f>S397*H397</f>
        <v>0</v>
      </c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189" t="s">
        <v>372</v>
      </c>
      <c r="AT397" s="189" t="s">
        <v>319</v>
      </c>
      <c r="AU397" s="189" t="s">
        <v>90</v>
      </c>
      <c r="AY397" s="16" t="s">
        <v>165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6" t="s">
        <v>88</v>
      </c>
      <c r="BK397" s="190">
        <f>ROUND(I397*H397,2)</f>
        <v>0</v>
      </c>
      <c r="BL397" s="16" t="s">
        <v>267</v>
      </c>
      <c r="BM397" s="189" t="s">
        <v>2305</v>
      </c>
    </row>
    <row r="398" spans="1:65" s="13" customFormat="1" ht="22.5">
      <c r="B398" s="196"/>
      <c r="C398" s="197"/>
      <c r="D398" s="198" t="s">
        <v>176</v>
      </c>
      <c r="E398" s="199" t="s">
        <v>79</v>
      </c>
      <c r="F398" s="200" t="s">
        <v>2306</v>
      </c>
      <c r="G398" s="197"/>
      <c r="H398" s="201">
        <v>0.17</v>
      </c>
      <c r="I398" s="202"/>
      <c r="J398" s="197"/>
      <c r="K398" s="197"/>
      <c r="L398" s="203"/>
      <c r="M398" s="204"/>
      <c r="N398" s="205"/>
      <c r="O398" s="205"/>
      <c r="P398" s="205"/>
      <c r="Q398" s="205"/>
      <c r="R398" s="205"/>
      <c r="S398" s="205"/>
      <c r="T398" s="206"/>
      <c r="AT398" s="207" t="s">
        <v>176</v>
      </c>
      <c r="AU398" s="207" t="s">
        <v>90</v>
      </c>
      <c r="AV398" s="13" t="s">
        <v>90</v>
      </c>
      <c r="AW398" s="13" t="s">
        <v>39</v>
      </c>
      <c r="AX398" s="13" t="s">
        <v>81</v>
      </c>
      <c r="AY398" s="207" t="s">
        <v>165</v>
      </c>
    </row>
    <row r="399" spans="1:65" s="13" customFormat="1">
      <c r="B399" s="196"/>
      <c r="C399" s="197"/>
      <c r="D399" s="198" t="s">
        <v>176</v>
      </c>
      <c r="E399" s="197"/>
      <c r="F399" s="200" t="s">
        <v>2307</v>
      </c>
      <c r="G399" s="197"/>
      <c r="H399" s="201">
        <v>0.187</v>
      </c>
      <c r="I399" s="202"/>
      <c r="J399" s="197"/>
      <c r="K399" s="197"/>
      <c r="L399" s="203"/>
      <c r="M399" s="204"/>
      <c r="N399" s="205"/>
      <c r="O399" s="205"/>
      <c r="P399" s="205"/>
      <c r="Q399" s="205"/>
      <c r="R399" s="205"/>
      <c r="S399" s="205"/>
      <c r="T399" s="206"/>
      <c r="AT399" s="207" t="s">
        <v>176</v>
      </c>
      <c r="AU399" s="207" t="s">
        <v>90</v>
      </c>
      <c r="AV399" s="13" t="s">
        <v>90</v>
      </c>
      <c r="AW399" s="13" t="s">
        <v>4</v>
      </c>
      <c r="AX399" s="13" t="s">
        <v>88</v>
      </c>
      <c r="AY399" s="207" t="s">
        <v>165</v>
      </c>
    </row>
    <row r="400" spans="1:65" s="2" customFormat="1" ht="49.15" customHeight="1">
      <c r="A400" s="34"/>
      <c r="B400" s="35"/>
      <c r="C400" s="178" t="s">
        <v>788</v>
      </c>
      <c r="D400" s="178" t="s">
        <v>167</v>
      </c>
      <c r="E400" s="179" t="s">
        <v>2308</v>
      </c>
      <c r="F400" s="180" t="s">
        <v>2309</v>
      </c>
      <c r="G400" s="181" t="s">
        <v>213</v>
      </c>
      <c r="H400" s="182">
        <v>21.829000000000001</v>
      </c>
      <c r="I400" s="183"/>
      <c r="J400" s="184">
        <f>ROUND(I400*H400,2)</f>
        <v>0</v>
      </c>
      <c r="K400" s="180" t="s">
        <v>171</v>
      </c>
      <c r="L400" s="39"/>
      <c r="M400" s="185" t="s">
        <v>79</v>
      </c>
      <c r="N400" s="186" t="s">
        <v>51</v>
      </c>
      <c r="O400" s="64"/>
      <c r="P400" s="187">
        <f>O400*H400</f>
        <v>0</v>
      </c>
      <c r="Q400" s="187">
        <v>9.9644999999999994E-3</v>
      </c>
      <c r="R400" s="187">
        <f>Q400*H400</f>
        <v>0.21751507049999999</v>
      </c>
      <c r="S400" s="187">
        <v>0</v>
      </c>
      <c r="T400" s="188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89" t="s">
        <v>267</v>
      </c>
      <c r="AT400" s="189" t="s">
        <v>167</v>
      </c>
      <c r="AU400" s="189" t="s">
        <v>90</v>
      </c>
      <c r="AY400" s="16" t="s">
        <v>165</v>
      </c>
      <c r="BE400" s="190">
        <f>IF(N400="základní",J400,0)</f>
        <v>0</v>
      </c>
      <c r="BF400" s="190">
        <f>IF(N400="snížená",J400,0)</f>
        <v>0</v>
      </c>
      <c r="BG400" s="190">
        <f>IF(N400="zákl. přenesená",J400,0)</f>
        <v>0</v>
      </c>
      <c r="BH400" s="190">
        <f>IF(N400="sníž. přenesená",J400,0)</f>
        <v>0</v>
      </c>
      <c r="BI400" s="190">
        <f>IF(N400="nulová",J400,0)</f>
        <v>0</v>
      </c>
      <c r="BJ400" s="16" t="s">
        <v>88</v>
      </c>
      <c r="BK400" s="190">
        <f>ROUND(I400*H400,2)</f>
        <v>0</v>
      </c>
      <c r="BL400" s="16" t="s">
        <v>267</v>
      </c>
      <c r="BM400" s="189" t="s">
        <v>2310</v>
      </c>
    </row>
    <row r="401" spans="1:65" s="2" customFormat="1">
      <c r="A401" s="34"/>
      <c r="B401" s="35"/>
      <c r="C401" s="36"/>
      <c r="D401" s="191" t="s">
        <v>174</v>
      </c>
      <c r="E401" s="36"/>
      <c r="F401" s="192" t="s">
        <v>2311</v>
      </c>
      <c r="G401" s="36"/>
      <c r="H401" s="36"/>
      <c r="I401" s="193"/>
      <c r="J401" s="36"/>
      <c r="K401" s="36"/>
      <c r="L401" s="39"/>
      <c r="M401" s="194"/>
      <c r="N401" s="195"/>
      <c r="O401" s="64"/>
      <c r="P401" s="64"/>
      <c r="Q401" s="64"/>
      <c r="R401" s="64"/>
      <c r="S401" s="64"/>
      <c r="T401" s="65"/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T401" s="16" t="s">
        <v>174</v>
      </c>
      <c r="AU401" s="16" t="s">
        <v>90</v>
      </c>
    </row>
    <row r="402" spans="1:65" s="13" customFormat="1">
      <c r="B402" s="196"/>
      <c r="C402" s="197"/>
      <c r="D402" s="198" t="s">
        <v>176</v>
      </c>
      <c r="E402" s="199" t="s">
        <v>79</v>
      </c>
      <c r="F402" s="200" t="s">
        <v>2312</v>
      </c>
      <c r="G402" s="197"/>
      <c r="H402" s="201">
        <v>21.829000000000001</v>
      </c>
      <c r="I402" s="202"/>
      <c r="J402" s="197"/>
      <c r="K402" s="197"/>
      <c r="L402" s="203"/>
      <c r="M402" s="204"/>
      <c r="N402" s="205"/>
      <c r="O402" s="205"/>
      <c r="P402" s="205"/>
      <c r="Q402" s="205"/>
      <c r="R402" s="205"/>
      <c r="S402" s="205"/>
      <c r="T402" s="206"/>
      <c r="AT402" s="207" t="s">
        <v>176</v>
      </c>
      <c r="AU402" s="207" t="s">
        <v>90</v>
      </c>
      <c r="AV402" s="13" t="s">
        <v>90</v>
      </c>
      <c r="AW402" s="13" t="s">
        <v>39</v>
      </c>
      <c r="AX402" s="13" t="s">
        <v>81</v>
      </c>
      <c r="AY402" s="207" t="s">
        <v>165</v>
      </c>
    </row>
    <row r="403" spans="1:65" s="2" customFormat="1" ht="37.9" customHeight="1">
      <c r="A403" s="34"/>
      <c r="B403" s="35"/>
      <c r="C403" s="178" t="s">
        <v>794</v>
      </c>
      <c r="D403" s="178" t="s">
        <v>167</v>
      </c>
      <c r="E403" s="179" t="s">
        <v>2313</v>
      </c>
      <c r="F403" s="180" t="s">
        <v>2314</v>
      </c>
      <c r="G403" s="181" t="s">
        <v>170</v>
      </c>
      <c r="H403" s="182">
        <v>0.61299999999999999</v>
      </c>
      <c r="I403" s="183"/>
      <c r="J403" s="184">
        <f>ROUND(I403*H403,2)</f>
        <v>0</v>
      </c>
      <c r="K403" s="180" t="s">
        <v>171</v>
      </c>
      <c r="L403" s="39"/>
      <c r="M403" s="185" t="s">
        <v>79</v>
      </c>
      <c r="N403" s="186" t="s">
        <v>51</v>
      </c>
      <c r="O403" s="64"/>
      <c r="P403" s="187">
        <f>O403*H403</f>
        <v>0</v>
      </c>
      <c r="Q403" s="187">
        <v>2.3367804999999998E-2</v>
      </c>
      <c r="R403" s="187">
        <f>Q403*H403</f>
        <v>1.4324464464999999E-2</v>
      </c>
      <c r="S403" s="187">
        <v>0</v>
      </c>
      <c r="T403" s="188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9" t="s">
        <v>267</v>
      </c>
      <c r="AT403" s="189" t="s">
        <v>167</v>
      </c>
      <c r="AU403" s="189" t="s">
        <v>90</v>
      </c>
      <c r="AY403" s="16" t="s">
        <v>165</v>
      </c>
      <c r="BE403" s="190">
        <f>IF(N403="základní",J403,0)</f>
        <v>0</v>
      </c>
      <c r="BF403" s="190">
        <f>IF(N403="snížená",J403,0)</f>
        <v>0</v>
      </c>
      <c r="BG403" s="190">
        <f>IF(N403="zákl. přenesená",J403,0)</f>
        <v>0</v>
      </c>
      <c r="BH403" s="190">
        <f>IF(N403="sníž. přenesená",J403,0)</f>
        <v>0</v>
      </c>
      <c r="BI403" s="190">
        <f>IF(N403="nulová",J403,0)</f>
        <v>0</v>
      </c>
      <c r="BJ403" s="16" t="s">
        <v>88</v>
      </c>
      <c r="BK403" s="190">
        <f>ROUND(I403*H403,2)</f>
        <v>0</v>
      </c>
      <c r="BL403" s="16" t="s">
        <v>267</v>
      </c>
      <c r="BM403" s="189" t="s">
        <v>2315</v>
      </c>
    </row>
    <row r="404" spans="1:65" s="2" customFormat="1">
      <c r="A404" s="34"/>
      <c r="B404" s="35"/>
      <c r="C404" s="36"/>
      <c r="D404" s="191" t="s">
        <v>174</v>
      </c>
      <c r="E404" s="36"/>
      <c r="F404" s="192" t="s">
        <v>2316</v>
      </c>
      <c r="G404" s="36"/>
      <c r="H404" s="36"/>
      <c r="I404" s="193"/>
      <c r="J404" s="36"/>
      <c r="K404" s="36"/>
      <c r="L404" s="39"/>
      <c r="M404" s="194"/>
      <c r="N404" s="195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6" t="s">
        <v>174</v>
      </c>
      <c r="AU404" s="16" t="s">
        <v>90</v>
      </c>
    </row>
    <row r="405" spans="1:65" s="2" customFormat="1" ht="44.25" customHeight="1">
      <c r="A405" s="34"/>
      <c r="B405" s="35"/>
      <c r="C405" s="178" t="s">
        <v>799</v>
      </c>
      <c r="D405" s="178" t="s">
        <v>167</v>
      </c>
      <c r="E405" s="179" t="s">
        <v>1225</v>
      </c>
      <c r="F405" s="180" t="s">
        <v>1226</v>
      </c>
      <c r="G405" s="181" t="s">
        <v>678</v>
      </c>
      <c r="H405" s="219"/>
      <c r="I405" s="183"/>
      <c r="J405" s="184">
        <f>ROUND(I405*H405,2)</f>
        <v>0</v>
      </c>
      <c r="K405" s="180" t="s">
        <v>171</v>
      </c>
      <c r="L405" s="39"/>
      <c r="M405" s="185" t="s">
        <v>79</v>
      </c>
      <c r="N405" s="186" t="s">
        <v>51</v>
      </c>
      <c r="O405" s="64"/>
      <c r="P405" s="187">
        <f>O405*H405</f>
        <v>0</v>
      </c>
      <c r="Q405" s="187">
        <v>0</v>
      </c>
      <c r="R405" s="187">
        <f>Q405*H405</f>
        <v>0</v>
      </c>
      <c r="S405" s="187">
        <v>0</v>
      </c>
      <c r="T405" s="188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9" t="s">
        <v>267</v>
      </c>
      <c r="AT405" s="189" t="s">
        <v>167</v>
      </c>
      <c r="AU405" s="189" t="s">
        <v>90</v>
      </c>
      <c r="AY405" s="16" t="s">
        <v>165</v>
      </c>
      <c r="BE405" s="190">
        <f>IF(N405="základní",J405,0)</f>
        <v>0</v>
      </c>
      <c r="BF405" s="190">
        <f>IF(N405="snížená",J405,0)</f>
        <v>0</v>
      </c>
      <c r="BG405" s="190">
        <f>IF(N405="zákl. přenesená",J405,0)</f>
        <v>0</v>
      </c>
      <c r="BH405" s="190">
        <f>IF(N405="sníž. přenesená",J405,0)</f>
        <v>0</v>
      </c>
      <c r="BI405" s="190">
        <f>IF(N405="nulová",J405,0)</f>
        <v>0</v>
      </c>
      <c r="BJ405" s="16" t="s">
        <v>88</v>
      </c>
      <c r="BK405" s="190">
        <f>ROUND(I405*H405,2)</f>
        <v>0</v>
      </c>
      <c r="BL405" s="16" t="s">
        <v>267</v>
      </c>
      <c r="BM405" s="189" t="s">
        <v>2317</v>
      </c>
    </row>
    <row r="406" spans="1:65" s="2" customFormat="1">
      <c r="A406" s="34"/>
      <c r="B406" s="35"/>
      <c r="C406" s="36"/>
      <c r="D406" s="191" t="s">
        <v>174</v>
      </c>
      <c r="E406" s="36"/>
      <c r="F406" s="192" t="s">
        <v>1228</v>
      </c>
      <c r="G406" s="36"/>
      <c r="H406" s="36"/>
      <c r="I406" s="193"/>
      <c r="J406" s="36"/>
      <c r="K406" s="36"/>
      <c r="L406" s="39"/>
      <c r="M406" s="194"/>
      <c r="N406" s="195"/>
      <c r="O406" s="64"/>
      <c r="P406" s="64"/>
      <c r="Q406" s="64"/>
      <c r="R406" s="64"/>
      <c r="S406" s="64"/>
      <c r="T406" s="65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6" t="s">
        <v>174</v>
      </c>
      <c r="AU406" s="16" t="s">
        <v>90</v>
      </c>
    </row>
    <row r="407" spans="1:65" s="12" customFormat="1" ht="22.9" customHeight="1">
      <c r="B407" s="162"/>
      <c r="C407" s="163"/>
      <c r="D407" s="164" t="s">
        <v>80</v>
      </c>
      <c r="E407" s="176" t="s">
        <v>1256</v>
      </c>
      <c r="F407" s="176" t="s">
        <v>1257</v>
      </c>
      <c r="G407" s="163"/>
      <c r="H407" s="163"/>
      <c r="I407" s="166"/>
      <c r="J407" s="177">
        <f>BK407</f>
        <v>0</v>
      </c>
      <c r="K407" s="163"/>
      <c r="L407" s="168"/>
      <c r="M407" s="169"/>
      <c r="N407" s="170"/>
      <c r="O407" s="170"/>
      <c r="P407" s="171">
        <f>SUM(P408:P435)</f>
        <v>0</v>
      </c>
      <c r="Q407" s="170"/>
      <c r="R407" s="171">
        <f>SUM(R408:R435)</f>
        <v>0.22149079149999998</v>
      </c>
      <c r="S407" s="170"/>
      <c r="T407" s="172">
        <f>SUM(T408:T435)</f>
        <v>0</v>
      </c>
      <c r="AR407" s="173" t="s">
        <v>90</v>
      </c>
      <c r="AT407" s="174" t="s">
        <v>80</v>
      </c>
      <c r="AU407" s="174" t="s">
        <v>88</v>
      </c>
      <c r="AY407" s="173" t="s">
        <v>165</v>
      </c>
      <c r="BK407" s="175">
        <f>SUM(BK408:BK435)</f>
        <v>0</v>
      </c>
    </row>
    <row r="408" spans="1:65" s="2" customFormat="1" ht="24.2" customHeight="1">
      <c r="A408" s="34"/>
      <c r="B408" s="35"/>
      <c r="C408" s="178" t="s">
        <v>805</v>
      </c>
      <c r="D408" s="178" t="s">
        <v>167</v>
      </c>
      <c r="E408" s="179" t="s">
        <v>2318</v>
      </c>
      <c r="F408" s="180" t="s">
        <v>2319</v>
      </c>
      <c r="G408" s="181" t="s">
        <v>213</v>
      </c>
      <c r="H408" s="182">
        <v>21.829000000000001</v>
      </c>
      <c r="I408" s="183"/>
      <c r="J408" s="184">
        <f>ROUND(I408*H408,2)</f>
        <v>0</v>
      </c>
      <c r="K408" s="180" t="s">
        <v>171</v>
      </c>
      <c r="L408" s="39"/>
      <c r="M408" s="185" t="s">
        <v>79</v>
      </c>
      <c r="N408" s="186" t="s">
        <v>51</v>
      </c>
      <c r="O408" s="64"/>
      <c r="P408" s="187">
        <f>O408*H408</f>
        <v>0</v>
      </c>
      <c r="Q408" s="187">
        <v>5.7499999999999999E-4</v>
      </c>
      <c r="R408" s="187">
        <f>Q408*H408</f>
        <v>1.2551675E-2</v>
      </c>
      <c r="S408" s="187">
        <v>0</v>
      </c>
      <c r="T408" s="188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89" t="s">
        <v>267</v>
      </c>
      <c r="AT408" s="189" t="s">
        <v>167</v>
      </c>
      <c r="AU408" s="189" t="s">
        <v>90</v>
      </c>
      <c r="AY408" s="16" t="s">
        <v>165</v>
      </c>
      <c r="BE408" s="190">
        <f>IF(N408="základní",J408,0)</f>
        <v>0</v>
      </c>
      <c r="BF408" s="190">
        <f>IF(N408="snížená",J408,0)</f>
        <v>0</v>
      </c>
      <c r="BG408" s="190">
        <f>IF(N408="zákl. přenesená",J408,0)</f>
        <v>0</v>
      </c>
      <c r="BH408" s="190">
        <f>IF(N408="sníž. přenesená",J408,0)</f>
        <v>0</v>
      </c>
      <c r="BI408" s="190">
        <f>IF(N408="nulová",J408,0)</f>
        <v>0</v>
      </c>
      <c r="BJ408" s="16" t="s">
        <v>88</v>
      </c>
      <c r="BK408" s="190">
        <f>ROUND(I408*H408,2)</f>
        <v>0</v>
      </c>
      <c r="BL408" s="16" t="s">
        <v>267</v>
      </c>
      <c r="BM408" s="189" t="s">
        <v>2320</v>
      </c>
    </row>
    <row r="409" spans="1:65" s="2" customFormat="1">
      <c r="A409" s="34"/>
      <c r="B409" s="35"/>
      <c r="C409" s="36"/>
      <c r="D409" s="191" t="s">
        <v>174</v>
      </c>
      <c r="E409" s="36"/>
      <c r="F409" s="192" t="s">
        <v>2321</v>
      </c>
      <c r="G409" s="36"/>
      <c r="H409" s="36"/>
      <c r="I409" s="193"/>
      <c r="J409" s="36"/>
      <c r="K409" s="36"/>
      <c r="L409" s="39"/>
      <c r="M409" s="194"/>
      <c r="N409" s="195"/>
      <c r="O409" s="64"/>
      <c r="P409" s="64"/>
      <c r="Q409" s="64"/>
      <c r="R409" s="64"/>
      <c r="S409" s="64"/>
      <c r="T409" s="65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6" t="s">
        <v>174</v>
      </c>
      <c r="AU409" s="16" t="s">
        <v>90</v>
      </c>
    </row>
    <row r="410" spans="1:65" s="13" customFormat="1" ht="22.5">
      <c r="B410" s="196"/>
      <c r="C410" s="197"/>
      <c r="D410" s="198" t="s">
        <v>176</v>
      </c>
      <c r="E410" s="199" t="s">
        <v>79</v>
      </c>
      <c r="F410" s="200" t="s">
        <v>2322</v>
      </c>
      <c r="G410" s="197"/>
      <c r="H410" s="201">
        <v>21.829000000000001</v>
      </c>
      <c r="I410" s="202"/>
      <c r="J410" s="197"/>
      <c r="K410" s="197"/>
      <c r="L410" s="203"/>
      <c r="M410" s="204"/>
      <c r="N410" s="205"/>
      <c r="O410" s="205"/>
      <c r="P410" s="205"/>
      <c r="Q410" s="205"/>
      <c r="R410" s="205"/>
      <c r="S410" s="205"/>
      <c r="T410" s="206"/>
      <c r="AT410" s="207" t="s">
        <v>176</v>
      </c>
      <c r="AU410" s="207" t="s">
        <v>90</v>
      </c>
      <c r="AV410" s="13" t="s">
        <v>90</v>
      </c>
      <c r="AW410" s="13" t="s">
        <v>39</v>
      </c>
      <c r="AX410" s="13" t="s">
        <v>81</v>
      </c>
      <c r="AY410" s="207" t="s">
        <v>165</v>
      </c>
    </row>
    <row r="411" spans="1:65" s="2" customFormat="1" ht="49.15" customHeight="1">
      <c r="A411" s="34"/>
      <c r="B411" s="35"/>
      <c r="C411" s="178" t="s">
        <v>811</v>
      </c>
      <c r="D411" s="178" t="s">
        <v>167</v>
      </c>
      <c r="E411" s="179" t="s">
        <v>2323</v>
      </c>
      <c r="F411" s="180" t="s">
        <v>2324</v>
      </c>
      <c r="G411" s="181" t="s">
        <v>213</v>
      </c>
      <c r="H411" s="182">
        <v>21.829000000000001</v>
      </c>
      <c r="I411" s="183"/>
      <c r="J411" s="184">
        <f>ROUND(I411*H411,2)</f>
        <v>0</v>
      </c>
      <c r="K411" s="180" t="s">
        <v>171</v>
      </c>
      <c r="L411" s="39"/>
      <c r="M411" s="185" t="s">
        <v>79</v>
      </c>
      <c r="N411" s="186" t="s">
        <v>51</v>
      </c>
      <c r="O411" s="64"/>
      <c r="P411" s="187">
        <f>O411*H411</f>
        <v>0</v>
      </c>
      <c r="Q411" s="187">
        <v>6.6886999999999997E-3</v>
      </c>
      <c r="R411" s="187">
        <f>Q411*H411</f>
        <v>0.1460076323</v>
      </c>
      <c r="S411" s="187">
        <v>0</v>
      </c>
      <c r="T411" s="188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89" t="s">
        <v>267</v>
      </c>
      <c r="AT411" s="189" t="s">
        <v>167</v>
      </c>
      <c r="AU411" s="189" t="s">
        <v>90</v>
      </c>
      <c r="AY411" s="16" t="s">
        <v>165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6" t="s">
        <v>88</v>
      </c>
      <c r="BK411" s="190">
        <f>ROUND(I411*H411,2)</f>
        <v>0</v>
      </c>
      <c r="BL411" s="16" t="s">
        <v>267</v>
      </c>
      <c r="BM411" s="189" t="s">
        <v>2325</v>
      </c>
    </row>
    <row r="412" spans="1:65" s="2" customFormat="1">
      <c r="A412" s="34"/>
      <c r="B412" s="35"/>
      <c r="C412" s="36"/>
      <c r="D412" s="191" t="s">
        <v>174</v>
      </c>
      <c r="E412" s="36"/>
      <c r="F412" s="192" t="s">
        <v>2326</v>
      </c>
      <c r="G412" s="36"/>
      <c r="H412" s="36"/>
      <c r="I412" s="193"/>
      <c r="J412" s="36"/>
      <c r="K412" s="36"/>
      <c r="L412" s="39"/>
      <c r="M412" s="194"/>
      <c r="N412" s="195"/>
      <c r="O412" s="64"/>
      <c r="P412" s="64"/>
      <c r="Q412" s="64"/>
      <c r="R412" s="64"/>
      <c r="S412" s="64"/>
      <c r="T412" s="65"/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T412" s="16" t="s">
        <v>174</v>
      </c>
      <c r="AU412" s="16" t="s">
        <v>90</v>
      </c>
    </row>
    <row r="413" spans="1:65" s="13" customFormat="1" ht="22.5">
      <c r="B413" s="196"/>
      <c r="C413" s="197"/>
      <c r="D413" s="198" t="s">
        <v>176</v>
      </c>
      <c r="E413" s="199" t="s">
        <v>79</v>
      </c>
      <c r="F413" s="200" t="s">
        <v>2327</v>
      </c>
      <c r="G413" s="197"/>
      <c r="H413" s="201">
        <v>21.829000000000001</v>
      </c>
      <c r="I413" s="202"/>
      <c r="J413" s="197"/>
      <c r="K413" s="197"/>
      <c r="L413" s="203"/>
      <c r="M413" s="204"/>
      <c r="N413" s="205"/>
      <c r="O413" s="205"/>
      <c r="P413" s="205"/>
      <c r="Q413" s="205"/>
      <c r="R413" s="205"/>
      <c r="S413" s="205"/>
      <c r="T413" s="206"/>
      <c r="AT413" s="207" t="s">
        <v>176</v>
      </c>
      <c r="AU413" s="207" t="s">
        <v>90</v>
      </c>
      <c r="AV413" s="13" t="s">
        <v>90</v>
      </c>
      <c r="AW413" s="13" t="s">
        <v>39</v>
      </c>
      <c r="AX413" s="13" t="s">
        <v>81</v>
      </c>
      <c r="AY413" s="207" t="s">
        <v>165</v>
      </c>
    </row>
    <row r="414" spans="1:65" s="2" customFormat="1" ht="49.15" customHeight="1">
      <c r="A414" s="34"/>
      <c r="B414" s="35"/>
      <c r="C414" s="178" t="s">
        <v>816</v>
      </c>
      <c r="D414" s="178" t="s">
        <v>167</v>
      </c>
      <c r="E414" s="179" t="s">
        <v>2328</v>
      </c>
      <c r="F414" s="180" t="s">
        <v>2329</v>
      </c>
      <c r="G414" s="181" t="s">
        <v>213</v>
      </c>
      <c r="H414" s="182">
        <v>21.829000000000001</v>
      </c>
      <c r="I414" s="183"/>
      <c r="J414" s="184">
        <f>ROUND(I414*H414,2)</f>
        <v>0</v>
      </c>
      <c r="K414" s="180" t="s">
        <v>171</v>
      </c>
      <c r="L414" s="39"/>
      <c r="M414" s="185" t="s">
        <v>79</v>
      </c>
      <c r="N414" s="186" t="s">
        <v>51</v>
      </c>
      <c r="O414" s="64"/>
      <c r="P414" s="187">
        <f>O414*H414</f>
        <v>0</v>
      </c>
      <c r="Q414" s="187">
        <v>3.4000000000000002E-4</v>
      </c>
      <c r="R414" s="187">
        <f>Q414*H414</f>
        <v>7.4218600000000006E-3</v>
      </c>
      <c r="S414" s="187">
        <v>0</v>
      </c>
      <c r="T414" s="188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89" t="s">
        <v>267</v>
      </c>
      <c r="AT414" s="189" t="s">
        <v>167</v>
      </c>
      <c r="AU414" s="189" t="s">
        <v>90</v>
      </c>
      <c r="AY414" s="16" t="s">
        <v>165</v>
      </c>
      <c r="BE414" s="190">
        <f>IF(N414="základní",J414,0)</f>
        <v>0</v>
      </c>
      <c r="BF414" s="190">
        <f>IF(N414="snížená",J414,0)</f>
        <v>0</v>
      </c>
      <c r="BG414" s="190">
        <f>IF(N414="zákl. přenesená",J414,0)</f>
        <v>0</v>
      </c>
      <c r="BH414" s="190">
        <f>IF(N414="sníž. přenesená",J414,0)</f>
        <v>0</v>
      </c>
      <c r="BI414" s="190">
        <f>IF(N414="nulová",J414,0)</f>
        <v>0</v>
      </c>
      <c r="BJ414" s="16" t="s">
        <v>88</v>
      </c>
      <c r="BK414" s="190">
        <f>ROUND(I414*H414,2)</f>
        <v>0</v>
      </c>
      <c r="BL414" s="16" t="s">
        <v>267</v>
      </c>
      <c r="BM414" s="189" t="s">
        <v>2330</v>
      </c>
    </row>
    <row r="415" spans="1:65" s="2" customFormat="1">
      <c r="A415" s="34"/>
      <c r="B415" s="35"/>
      <c r="C415" s="36"/>
      <c r="D415" s="191" t="s">
        <v>174</v>
      </c>
      <c r="E415" s="36"/>
      <c r="F415" s="192" t="s">
        <v>2331</v>
      </c>
      <c r="G415" s="36"/>
      <c r="H415" s="36"/>
      <c r="I415" s="193"/>
      <c r="J415" s="36"/>
      <c r="K415" s="36"/>
      <c r="L415" s="39"/>
      <c r="M415" s="194"/>
      <c r="N415" s="195"/>
      <c r="O415" s="64"/>
      <c r="P415" s="64"/>
      <c r="Q415" s="64"/>
      <c r="R415" s="64"/>
      <c r="S415" s="64"/>
      <c r="T415" s="65"/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T415" s="16" t="s">
        <v>174</v>
      </c>
      <c r="AU415" s="16" t="s">
        <v>90</v>
      </c>
    </row>
    <row r="416" spans="1:65" s="2" customFormat="1" ht="33" customHeight="1">
      <c r="A416" s="34"/>
      <c r="B416" s="35"/>
      <c r="C416" s="178" t="s">
        <v>821</v>
      </c>
      <c r="D416" s="178" t="s">
        <v>167</v>
      </c>
      <c r="E416" s="179" t="s">
        <v>1265</v>
      </c>
      <c r="F416" s="180" t="s">
        <v>1266</v>
      </c>
      <c r="G416" s="181" t="s">
        <v>340</v>
      </c>
      <c r="H416" s="182">
        <v>13.57</v>
      </c>
      <c r="I416" s="183"/>
      <c r="J416" s="184">
        <f>ROUND(I416*H416,2)</f>
        <v>0</v>
      </c>
      <c r="K416" s="180" t="s">
        <v>171</v>
      </c>
      <c r="L416" s="39"/>
      <c r="M416" s="185" t="s">
        <v>79</v>
      </c>
      <c r="N416" s="186" t="s">
        <v>51</v>
      </c>
      <c r="O416" s="64"/>
      <c r="P416" s="187">
        <f>O416*H416</f>
        <v>0</v>
      </c>
      <c r="Q416" s="187">
        <v>2.3525999999999998E-3</v>
      </c>
      <c r="R416" s="187">
        <f>Q416*H416</f>
        <v>3.1924781999999999E-2</v>
      </c>
      <c r="S416" s="187">
        <v>0</v>
      </c>
      <c r="T416" s="188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89" t="s">
        <v>267</v>
      </c>
      <c r="AT416" s="189" t="s">
        <v>167</v>
      </c>
      <c r="AU416" s="189" t="s">
        <v>90</v>
      </c>
      <c r="AY416" s="16" t="s">
        <v>165</v>
      </c>
      <c r="BE416" s="190">
        <f>IF(N416="základní",J416,0)</f>
        <v>0</v>
      </c>
      <c r="BF416" s="190">
        <f>IF(N416="snížená",J416,0)</f>
        <v>0</v>
      </c>
      <c r="BG416" s="190">
        <f>IF(N416="zákl. přenesená",J416,0)</f>
        <v>0</v>
      </c>
      <c r="BH416" s="190">
        <f>IF(N416="sníž. přenesená",J416,0)</f>
        <v>0</v>
      </c>
      <c r="BI416" s="190">
        <f>IF(N416="nulová",J416,0)</f>
        <v>0</v>
      </c>
      <c r="BJ416" s="16" t="s">
        <v>88</v>
      </c>
      <c r="BK416" s="190">
        <f>ROUND(I416*H416,2)</f>
        <v>0</v>
      </c>
      <c r="BL416" s="16" t="s">
        <v>267</v>
      </c>
      <c r="BM416" s="189" t="s">
        <v>2332</v>
      </c>
    </row>
    <row r="417" spans="1:65" s="2" customFormat="1">
      <c r="A417" s="34"/>
      <c r="B417" s="35"/>
      <c r="C417" s="36"/>
      <c r="D417" s="191" t="s">
        <v>174</v>
      </c>
      <c r="E417" s="36"/>
      <c r="F417" s="192" t="s">
        <v>1268</v>
      </c>
      <c r="G417" s="36"/>
      <c r="H417" s="36"/>
      <c r="I417" s="193"/>
      <c r="J417" s="36"/>
      <c r="K417" s="36"/>
      <c r="L417" s="39"/>
      <c r="M417" s="194"/>
      <c r="N417" s="195"/>
      <c r="O417" s="64"/>
      <c r="P417" s="64"/>
      <c r="Q417" s="64"/>
      <c r="R417" s="64"/>
      <c r="S417" s="64"/>
      <c r="T417" s="65"/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6" t="s">
        <v>174</v>
      </c>
      <c r="AU417" s="16" t="s">
        <v>90</v>
      </c>
    </row>
    <row r="418" spans="1:65" s="13" customFormat="1" ht="22.5">
      <c r="B418" s="196"/>
      <c r="C418" s="197"/>
      <c r="D418" s="198" t="s">
        <v>176</v>
      </c>
      <c r="E418" s="199" t="s">
        <v>79</v>
      </c>
      <c r="F418" s="200" t="s">
        <v>2333</v>
      </c>
      <c r="G418" s="197"/>
      <c r="H418" s="201">
        <v>13.57</v>
      </c>
      <c r="I418" s="202"/>
      <c r="J418" s="197"/>
      <c r="K418" s="197"/>
      <c r="L418" s="203"/>
      <c r="M418" s="204"/>
      <c r="N418" s="205"/>
      <c r="O418" s="205"/>
      <c r="P418" s="205"/>
      <c r="Q418" s="205"/>
      <c r="R418" s="205"/>
      <c r="S418" s="205"/>
      <c r="T418" s="206"/>
      <c r="AT418" s="207" t="s">
        <v>176</v>
      </c>
      <c r="AU418" s="207" t="s">
        <v>90</v>
      </c>
      <c r="AV418" s="13" t="s">
        <v>90</v>
      </c>
      <c r="AW418" s="13" t="s">
        <v>39</v>
      </c>
      <c r="AX418" s="13" t="s">
        <v>81</v>
      </c>
      <c r="AY418" s="207" t="s">
        <v>165</v>
      </c>
    </row>
    <row r="419" spans="1:65" s="2" customFormat="1" ht="37.9" customHeight="1">
      <c r="A419" s="34"/>
      <c r="B419" s="35"/>
      <c r="C419" s="178" t="s">
        <v>828</v>
      </c>
      <c r="D419" s="178" t="s">
        <v>167</v>
      </c>
      <c r="E419" s="179" t="s">
        <v>2334</v>
      </c>
      <c r="F419" s="180" t="s">
        <v>2335</v>
      </c>
      <c r="G419" s="181" t="s">
        <v>340</v>
      </c>
      <c r="H419" s="182">
        <v>5.26</v>
      </c>
      <c r="I419" s="183"/>
      <c r="J419" s="184">
        <f>ROUND(I419*H419,2)</f>
        <v>0</v>
      </c>
      <c r="K419" s="180" t="s">
        <v>171</v>
      </c>
      <c r="L419" s="39"/>
      <c r="M419" s="185" t="s">
        <v>79</v>
      </c>
      <c r="N419" s="186" t="s">
        <v>51</v>
      </c>
      <c r="O419" s="64"/>
      <c r="P419" s="187">
        <f>O419*H419</f>
        <v>0</v>
      </c>
      <c r="Q419" s="187">
        <v>1.0478E-3</v>
      </c>
      <c r="R419" s="187">
        <f>Q419*H419</f>
        <v>5.5114279999999996E-3</v>
      </c>
      <c r="S419" s="187">
        <v>0</v>
      </c>
      <c r="T419" s="188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89" t="s">
        <v>267</v>
      </c>
      <c r="AT419" s="189" t="s">
        <v>167</v>
      </c>
      <c r="AU419" s="189" t="s">
        <v>90</v>
      </c>
      <c r="AY419" s="16" t="s">
        <v>165</v>
      </c>
      <c r="BE419" s="190">
        <f>IF(N419="základní",J419,0)</f>
        <v>0</v>
      </c>
      <c r="BF419" s="190">
        <f>IF(N419="snížená",J419,0)</f>
        <v>0</v>
      </c>
      <c r="BG419" s="190">
        <f>IF(N419="zákl. přenesená",J419,0)</f>
        <v>0</v>
      </c>
      <c r="BH419" s="190">
        <f>IF(N419="sníž. přenesená",J419,0)</f>
        <v>0</v>
      </c>
      <c r="BI419" s="190">
        <f>IF(N419="nulová",J419,0)</f>
        <v>0</v>
      </c>
      <c r="BJ419" s="16" t="s">
        <v>88</v>
      </c>
      <c r="BK419" s="190">
        <f>ROUND(I419*H419,2)</f>
        <v>0</v>
      </c>
      <c r="BL419" s="16" t="s">
        <v>267</v>
      </c>
      <c r="BM419" s="189" t="s">
        <v>2336</v>
      </c>
    </row>
    <row r="420" spans="1:65" s="2" customFormat="1">
      <c r="A420" s="34"/>
      <c r="B420" s="35"/>
      <c r="C420" s="36"/>
      <c r="D420" s="191" t="s">
        <v>174</v>
      </c>
      <c r="E420" s="36"/>
      <c r="F420" s="192" t="s">
        <v>2337</v>
      </c>
      <c r="G420" s="36"/>
      <c r="H420" s="36"/>
      <c r="I420" s="193"/>
      <c r="J420" s="36"/>
      <c r="K420" s="36"/>
      <c r="L420" s="39"/>
      <c r="M420" s="194"/>
      <c r="N420" s="195"/>
      <c r="O420" s="64"/>
      <c r="P420" s="64"/>
      <c r="Q420" s="64"/>
      <c r="R420" s="64"/>
      <c r="S420" s="64"/>
      <c r="T420" s="65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6" t="s">
        <v>174</v>
      </c>
      <c r="AU420" s="16" t="s">
        <v>90</v>
      </c>
    </row>
    <row r="421" spans="1:65" s="13" customFormat="1">
      <c r="B421" s="196"/>
      <c r="C421" s="197"/>
      <c r="D421" s="198" t="s">
        <v>176</v>
      </c>
      <c r="E421" s="199" t="s">
        <v>79</v>
      </c>
      <c r="F421" s="200" t="s">
        <v>2338</v>
      </c>
      <c r="G421" s="197"/>
      <c r="H421" s="201">
        <v>5.26</v>
      </c>
      <c r="I421" s="202"/>
      <c r="J421" s="197"/>
      <c r="K421" s="197"/>
      <c r="L421" s="203"/>
      <c r="M421" s="204"/>
      <c r="N421" s="205"/>
      <c r="O421" s="205"/>
      <c r="P421" s="205"/>
      <c r="Q421" s="205"/>
      <c r="R421" s="205"/>
      <c r="S421" s="205"/>
      <c r="T421" s="206"/>
      <c r="AT421" s="207" t="s">
        <v>176</v>
      </c>
      <c r="AU421" s="207" t="s">
        <v>90</v>
      </c>
      <c r="AV421" s="13" t="s">
        <v>90</v>
      </c>
      <c r="AW421" s="13" t="s">
        <v>39</v>
      </c>
      <c r="AX421" s="13" t="s">
        <v>81</v>
      </c>
      <c r="AY421" s="207" t="s">
        <v>165</v>
      </c>
    </row>
    <row r="422" spans="1:65" s="2" customFormat="1" ht="37.9" customHeight="1">
      <c r="A422" s="34"/>
      <c r="B422" s="35"/>
      <c r="C422" s="178" t="s">
        <v>833</v>
      </c>
      <c r="D422" s="178" t="s">
        <v>167</v>
      </c>
      <c r="E422" s="179" t="s">
        <v>2339</v>
      </c>
      <c r="F422" s="180" t="s">
        <v>2340</v>
      </c>
      <c r="G422" s="181" t="s">
        <v>340</v>
      </c>
      <c r="H422" s="182">
        <v>1.2</v>
      </c>
      <c r="I422" s="183"/>
      <c r="J422" s="184">
        <f>ROUND(I422*H422,2)</f>
        <v>0</v>
      </c>
      <c r="K422" s="180" t="s">
        <v>171</v>
      </c>
      <c r="L422" s="39"/>
      <c r="M422" s="185" t="s">
        <v>79</v>
      </c>
      <c r="N422" s="186" t="s">
        <v>51</v>
      </c>
      <c r="O422" s="64"/>
      <c r="P422" s="187">
        <f>O422*H422</f>
        <v>0</v>
      </c>
      <c r="Q422" s="187">
        <v>1.2244160000000001E-3</v>
      </c>
      <c r="R422" s="187">
        <f>Q422*H422</f>
        <v>1.4692992000000002E-3</v>
      </c>
      <c r="S422" s="187">
        <v>0</v>
      </c>
      <c r="T422" s="188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89" t="s">
        <v>267</v>
      </c>
      <c r="AT422" s="189" t="s">
        <v>167</v>
      </c>
      <c r="AU422" s="189" t="s">
        <v>90</v>
      </c>
      <c r="AY422" s="16" t="s">
        <v>165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6" t="s">
        <v>88</v>
      </c>
      <c r="BK422" s="190">
        <f>ROUND(I422*H422,2)</f>
        <v>0</v>
      </c>
      <c r="BL422" s="16" t="s">
        <v>267</v>
      </c>
      <c r="BM422" s="189" t="s">
        <v>2341</v>
      </c>
    </row>
    <row r="423" spans="1:65" s="2" customFormat="1">
      <c r="A423" s="34"/>
      <c r="B423" s="35"/>
      <c r="C423" s="36"/>
      <c r="D423" s="191" t="s">
        <v>174</v>
      </c>
      <c r="E423" s="36"/>
      <c r="F423" s="192" t="s">
        <v>2342</v>
      </c>
      <c r="G423" s="36"/>
      <c r="H423" s="36"/>
      <c r="I423" s="193"/>
      <c r="J423" s="36"/>
      <c r="K423" s="36"/>
      <c r="L423" s="39"/>
      <c r="M423" s="194"/>
      <c r="N423" s="195"/>
      <c r="O423" s="64"/>
      <c r="P423" s="64"/>
      <c r="Q423" s="64"/>
      <c r="R423" s="64"/>
      <c r="S423" s="64"/>
      <c r="T423" s="65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6" t="s">
        <v>174</v>
      </c>
      <c r="AU423" s="16" t="s">
        <v>90</v>
      </c>
    </row>
    <row r="424" spans="1:65" s="13" customFormat="1">
      <c r="B424" s="196"/>
      <c r="C424" s="197"/>
      <c r="D424" s="198" t="s">
        <v>176</v>
      </c>
      <c r="E424" s="199" t="s">
        <v>79</v>
      </c>
      <c r="F424" s="200" t="s">
        <v>2343</v>
      </c>
      <c r="G424" s="197"/>
      <c r="H424" s="201">
        <v>1.2</v>
      </c>
      <c r="I424" s="202"/>
      <c r="J424" s="197"/>
      <c r="K424" s="197"/>
      <c r="L424" s="203"/>
      <c r="M424" s="204"/>
      <c r="N424" s="205"/>
      <c r="O424" s="205"/>
      <c r="P424" s="205"/>
      <c r="Q424" s="205"/>
      <c r="R424" s="205"/>
      <c r="S424" s="205"/>
      <c r="T424" s="206"/>
      <c r="AT424" s="207" t="s">
        <v>176</v>
      </c>
      <c r="AU424" s="207" t="s">
        <v>90</v>
      </c>
      <c r="AV424" s="13" t="s">
        <v>90</v>
      </c>
      <c r="AW424" s="13" t="s">
        <v>39</v>
      </c>
      <c r="AX424" s="13" t="s">
        <v>81</v>
      </c>
      <c r="AY424" s="207" t="s">
        <v>165</v>
      </c>
    </row>
    <row r="425" spans="1:65" s="2" customFormat="1" ht="33" customHeight="1">
      <c r="A425" s="34"/>
      <c r="B425" s="35"/>
      <c r="C425" s="178" t="s">
        <v>838</v>
      </c>
      <c r="D425" s="178" t="s">
        <v>167</v>
      </c>
      <c r="E425" s="179" t="s">
        <v>1283</v>
      </c>
      <c r="F425" s="180" t="s">
        <v>1284</v>
      </c>
      <c r="G425" s="181" t="s">
        <v>340</v>
      </c>
      <c r="H425" s="182">
        <v>5.26</v>
      </c>
      <c r="I425" s="183"/>
      <c r="J425" s="184">
        <f>ROUND(I425*H425,2)</f>
        <v>0</v>
      </c>
      <c r="K425" s="180" t="s">
        <v>171</v>
      </c>
      <c r="L425" s="39"/>
      <c r="M425" s="185" t="s">
        <v>79</v>
      </c>
      <c r="N425" s="186" t="s">
        <v>51</v>
      </c>
      <c r="O425" s="64"/>
      <c r="P425" s="187">
        <f>O425*H425</f>
        <v>0</v>
      </c>
      <c r="Q425" s="187">
        <v>2.0302499999999999E-3</v>
      </c>
      <c r="R425" s="187">
        <f>Q425*H425</f>
        <v>1.0679114999999999E-2</v>
      </c>
      <c r="S425" s="187">
        <v>0</v>
      </c>
      <c r="T425" s="188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89" t="s">
        <v>267</v>
      </c>
      <c r="AT425" s="189" t="s">
        <v>167</v>
      </c>
      <c r="AU425" s="189" t="s">
        <v>90</v>
      </c>
      <c r="AY425" s="16" t="s">
        <v>165</v>
      </c>
      <c r="BE425" s="190">
        <f>IF(N425="základní",J425,0)</f>
        <v>0</v>
      </c>
      <c r="BF425" s="190">
        <f>IF(N425="snížená",J425,0)</f>
        <v>0</v>
      </c>
      <c r="BG425" s="190">
        <f>IF(N425="zákl. přenesená",J425,0)</f>
        <v>0</v>
      </c>
      <c r="BH425" s="190">
        <f>IF(N425="sníž. přenesená",J425,0)</f>
        <v>0</v>
      </c>
      <c r="BI425" s="190">
        <f>IF(N425="nulová",J425,0)</f>
        <v>0</v>
      </c>
      <c r="BJ425" s="16" t="s">
        <v>88</v>
      </c>
      <c r="BK425" s="190">
        <f>ROUND(I425*H425,2)</f>
        <v>0</v>
      </c>
      <c r="BL425" s="16" t="s">
        <v>267</v>
      </c>
      <c r="BM425" s="189" t="s">
        <v>2344</v>
      </c>
    </row>
    <row r="426" spans="1:65" s="2" customFormat="1">
      <c r="A426" s="34"/>
      <c r="B426" s="35"/>
      <c r="C426" s="36"/>
      <c r="D426" s="191" t="s">
        <v>174</v>
      </c>
      <c r="E426" s="36"/>
      <c r="F426" s="192" t="s">
        <v>1286</v>
      </c>
      <c r="G426" s="36"/>
      <c r="H426" s="36"/>
      <c r="I426" s="193"/>
      <c r="J426" s="36"/>
      <c r="K426" s="36"/>
      <c r="L426" s="39"/>
      <c r="M426" s="194"/>
      <c r="N426" s="195"/>
      <c r="O426" s="64"/>
      <c r="P426" s="64"/>
      <c r="Q426" s="64"/>
      <c r="R426" s="64"/>
      <c r="S426" s="64"/>
      <c r="T426" s="65"/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T426" s="16" t="s">
        <v>174</v>
      </c>
      <c r="AU426" s="16" t="s">
        <v>90</v>
      </c>
    </row>
    <row r="427" spans="1:65" s="13" customFormat="1" ht="22.5">
      <c r="B427" s="196"/>
      <c r="C427" s="197"/>
      <c r="D427" s="198" t="s">
        <v>176</v>
      </c>
      <c r="E427" s="199" t="s">
        <v>79</v>
      </c>
      <c r="F427" s="200" t="s">
        <v>2345</v>
      </c>
      <c r="G427" s="197"/>
      <c r="H427" s="201">
        <v>5.26</v>
      </c>
      <c r="I427" s="202"/>
      <c r="J427" s="197"/>
      <c r="K427" s="197"/>
      <c r="L427" s="203"/>
      <c r="M427" s="204"/>
      <c r="N427" s="205"/>
      <c r="O427" s="205"/>
      <c r="P427" s="205"/>
      <c r="Q427" s="205"/>
      <c r="R427" s="205"/>
      <c r="S427" s="205"/>
      <c r="T427" s="206"/>
      <c r="AT427" s="207" t="s">
        <v>176</v>
      </c>
      <c r="AU427" s="207" t="s">
        <v>90</v>
      </c>
      <c r="AV427" s="13" t="s">
        <v>90</v>
      </c>
      <c r="AW427" s="13" t="s">
        <v>39</v>
      </c>
      <c r="AX427" s="13" t="s">
        <v>81</v>
      </c>
      <c r="AY427" s="207" t="s">
        <v>165</v>
      </c>
    </row>
    <row r="428" spans="1:65" s="2" customFormat="1" ht="44.25" customHeight="1">
      <c r="A428" s="34"/>
      <c r="B428" s="35"/>
      <c r="C428" s="178" t="s">
        <v>843</v>
      </c>
      <c r="D428" s="178" t="s">
        <v>167</v>
      </c>
      <c r="E428" s="179" t="s">
        <v>1289</v>
      </c>
      <c r="F428" s="180" t="s">
        <v>1290</v>
      </c>
      <c r="G428" s="181" t="s">
        <v>232</v>
      </c>
      <c r="H428" s="182">
        <v>1</v>
      </c>
      <c r="I428" s="183"/>
      <c r="J428" s="184">
        <f>ROUND(I428*H428,2)</f>
        <v>0</v>
      </c>
      <c r="K428" s="180" t="s">
        <v>171</v>
      </c>
      <c r="L428" s="39"/>
      <c r="M428" s="185" t="s">
        <v>79</v>
      </c>
      <c r="N428" s="186" t="s">
        <v>51</v>
      </c>
      <c r="O428" s="64"/>
      <c r="P428" s="187">
        <f>O428*H428</f>
        <v>0</v>
      </c>
      <c r="Q428" s="187">
        <v>3.5E-4</v>
      </c>
      <c r="R428" s="187">
        <f>Q428*H428</f>
        <v>3.5E-4</v>
      </c>
      <c r="S428" s="187">
        <v>0</v>
      </c>
      <c r="T428" s="188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89" t="s">
        <v>267</v>
      </c>
      <c r="AT428" s="189" t="s">
        <v>167</v>
      </c>
      <c r="AU428" s="189" t="s">
        <v>90</v>
      </c>
      <c r="AY428" s="16" t="s">
        <v>165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6" t="s">
        <v>88</v>
      </c>
      <c r="BK428" s="190">
        <f>ROUND(I428*H428,2)</f>
        <v>0</v>
      </c>
      <c r="BL428" s="16" t="s">
        <v>267</v>
      </c>
      <c r="BM428" s="189" t="s">
        <v>2346</v>
      </c>
    </row>
    <row r="429" spans="1:65" s="2" customFormat="1">
      <c r="A429" s="34"/>
      <c r="B429" s="35"/>
      <c r="C429" s="36"/>
      <c r="D429" s="191" t="s">
        <v>174</v>
      </c>
      <c r="E429" s="36"/>
      <c r="F429" s="192" t="s">
        <v>1292</v>
      </c>
      <c r="G429" s="36"/>
      <c r="H429" s="36"/>
      <c r="I429" s="193"/>
      <c r="J429" s="36"/>
      <c r="K429" s="36"/>
      <c r="L429" s="39"/>
      <c r="M429" s="194"/>
      <c r="N429" s="195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6" t="s">
        <v>174</v>
      </c>
      <c r="AU429" s="16" t="s">
        <v>90</v>
      </c>
    </row>
    <row r="430" spans="1:65" s="13" customFormat="1">
      <c r="B430" s="196"/>
      <c r="C430" s="197"/>
      <c r="D430" s="198" t="s">
        <v>176</v>
      </c>
      <c r="E430" s="199" t="s">
        <v>79</v>
      </c>
      <c r="F430" s="200" t="s">
        <v>2347</v>
      </c>
      <c r="G430" s="197"/>
      <c r="H430" s="201">
        <v>1</v>
      </c>
      <c r="I430" s="202"/>
      <c r="J430" s="197"/>
      <c r="K430" s="197"/>
      <c r="L430" s="203"/>
      <c r="M430" s="204"/>
      <c r="N430" s="205"/>
      <c r="O430" s="205"/>
      <c r="P430" s="205"/>
      <c r="Q430" s="205"/>
      <c r="R430" s="205"/>
      <c r="S430" s="205"/>
      <c r="T430" s="206"/>
      <c r="AT430" s="207" t="s">
        <v>176</v>
      </c>
      <c r="AU430" s="207" t="s">
        <v>90</v>
      </c>
      <c r="AV430" s="13" t="s">
        <v>90</v>
      </c>
      <c r="AW430" s="13" t="s">
        <v>39</v>
      </c>
      <c r="AX430" s="13" t="s">
        <v>81</v>
      </c>
      <c r="AY430" s="207" t="s">
        <v>165</v>
      </c>
    </row>
    <row r="431" spans="1:65" s="2" customFormat="1" ht="37.9" customHeight="1">
      <c r="A431" s="34"/>
      <c r="B431" s="35"/>
      <c r="C431" s="178" t="s">
        <v>848</v>
      </c>
      <c r="D431" s="178" t="s">
        <v>167</v>
      </c>
      <c r="E431" s="179" t="s">
        <v>1295</v>
      </c>
      <c r="F431" s="180" t="s">
        <v>1296</v>
      </c>
      <c r="G431" s="181" t="s">
        <v>340</v>
      </c>
      <c r="H431" s="182">
        <v>2.5</v>
      </c>
      <c r="I431" s="183"/>
      <c r="J431" s="184">
        <f>ROUND(I431*H431,2)</f>
        <v>0</v>
      </c>
      <c r="K431" s="180" t="s">
        <v>171</v>
      </c>
      <c r="L431" s="39"/>
      <c r="M431" s="185" t="s">
        <v>79</v>
      </c>
      <c r="N431" s="186" t="s">
        <v>51</v>
      </c>
      <c r="O431" s="64"/>
      <c r="P431" s="187">
        <f>O431*H431</f>
        <v>0</v>
      </c>
      <c r="Q431" s="187">
        <v>2.2300000000000002E-3</v>
      </c>
      <c r="R431" s="187">
        <f>Q431*H431</f>
        <v>5.5750000000000001E-3</v>
      </c>
      <c r="S431" s="187">
        <v>0</v>
      </c>
      <c r="T431" s="188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9" t="s">
        <v>267</v>
      </c>
      <c r="AT431" s="189" t="s">
        <v>167</v>
      </c>
      <c r="AU431" s="189" t="s">
        <v>90</v>
      </c>
      <c r="AY431" s="16" t="s">
        <v>165</v>
      </c>
      <c r="BE431" s="190">
        <f>IF(N431="základní",J431,0)</f>
        <v>0</v>
      </c>
      <c r="BF431" s="190">
        <f>IF(N431="snížená",J431,0)</f>
        <v>0</v>
      </c>
      <c r="BG431" s="190">
        <f>IF(N431="zákl. přenesená",J431,0)</f>
        <v>0</v>
      </c>
      <c r="BH431" s="190">
        <f>IF(N431="sníž. přenesená",J431,0)</f>
        <v>0</v>
      </c>
      <c r="BI431" s="190">
        <f>IF(N431="nulová",J431,0)</f>
        <v>0</v>
      </c>
      <c r="BJ431" s="16" t="s">
        <v>88</v>
      </c>
      <c r="BK431" s="190">
        <f>ROUND(I431*H431,2)</f>
        <v>0</v>
      </c>
      <c r="BL431" s="16" t="s">
        <v>267</v>
      </c>
      <c r="BM431" s="189" t="s">
        <v>2348</v>
      </c>
    </row>
    <row r="432" spans="1:65" s="2" customFormat="1">
      <c r="A432" s="34"/>
      <c r="B432" s="35"/>
      <c r="C432" s="36"/>
      <c r="D432" s="191" t="s">
        <v>174</v>
      </c>
      <c r="E432" s="36"/>
      <c r="F432" s="192" t="s">
        <v>1298</v>
      </c>
      <c r="G432" s="36"/>
      <c r="H432" s="36"/>
      <c r="I432" s="193"/>
      <c r="J432" s="36"/>
      <c r="K432" s="36"/>
      <c r="L432" s="39"/>
      <c r="M432" s="194"/>
      <c r="N432" s="195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6" t="s">
        <v>174</v>
      </c>
      <c r="AU432" s="16" t="s">
        <v>90</v>
      </c>
    </row>
    <row r="433" spans="1:65" s="13" customFormat="1">
      <c r="B433" s="196"/>
      <c r="C433" s="197"/>
      <c r="D433" s="198" t="s">
        <v>176</v>
      </c>
      <c r="E433" s="199" t="s">
        <v>79</v>
      </c>
      <c r="F433" s="200" t="s">
        <v>2349</v>
      </c>
      <c r="G433" s="197"/>
      <c r="H433" s="201">
        <v>2.5</v>
      </c>
      <c r="I433" s="202"/>
      <c r="J433" s="197"/>
      <c r="K433" s="197"/>
      <c r="L433" s="203"/>
      <c r="M433" s="204"/>
      <c r="N433" s="205"/>
      <c r="O433" s="205"/>
      <c r="P433" s="205"/>
      <c r="Q433" s="205"/>
      <c r="R433" s="205"/>
      <c r="S433" s="205"/>
      <c r="T433" s="206"/>
      <c r="AT433" s="207" t="s">
        <v>176</v>
      </c>
      <c r="AU433" s="207" t="s">
        <v>90</v>
      </c>
      <c r="AV433" s="13" t="s">
        <v>90</v>
      </c>
      <c r="AW433" s="13" t="s">
        <v>39</v>
      </c>
      <c r="AX433" s="13" t="s">
        <v>81</v>
      </c>
      <c r="AY433" s="207" t="s">
        <v>165</v>
      </c>
    </row>
    <row r="434" spans="1:65" s="2" customFormat="1" ht="44.25" customHeight="1">
      <c r="A434" s="34"/>
      <c r="B434" s="35"/>
      <c r="C434" s="178" t="s">
        <v>852</v>
      </c>
      <c r="D434" s="178" t="s">
        <v>167</v>
      </c>
      <c r="E434" s="179" t="s">
        <v>1301</v>
      </c>
      <c r="F434" s="180" t="s">
        <v>1302</v>
      </c>
      <c r="G434" s="181" t="s">
        <v>678</v>
      </c>
      <c r="H434" s="219"/>
      <c r="I434" s="183"/>
      <c r="J434" s="184">
        <f>ROUND(I434*H434,2)</f>
        <v>0</v>
      </c>
      <c r="K434" s="180" t="s">
        <v>171</v>
      </c>
      <c r="L434" s="39"/>
      <c r="M434" s="185" t="s">
        <v>79</v>
      </c>
      <c r="N434" s="186" t="s">
        <v>51</v>
      </c>
      <c r="O434" s="64"/>
      <c r="P434" s="187">
        <f>O434*H434</f>
        <v>0</v>
      </c>
      <c r="Q434" s="187">
        <v>0</v>
      </c>
      <c r="R434" s="187">
        <f>Q434*H434</f>
        <v>0</v>
      </c>
      <c r="S434" s="187">
        <v>0</v>
      </c>
      <c r="T434" s="188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89" t="s">
        <v>267</v>
      </c>
      <c r="AT434" s="189" t="s">
        <v>167</v>
      </c>
      <c r="AU434" s="189" t="s">
        <v>90</v>
      </c>
      <c r="AY434" s="16" t="s">
        <v>165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6" t="s">
        <v>88</v>
      </c>
      <c r="BK434" s="190">
        <f>ROUND(I434*H434,2)</f>
        <v>0</v>
      </c>
      <c r="BL434" s="16" t="s">
        <v>267</v>
      </c>
      <c r="BM434" s="189" t="s">
        <v>2350</v>
      </c>
    </row>
    <row r="435" spans="1:65" s="2" customFormat="1">
      <c r="A435" s="34"/>
      <c r="B435" s="35"/>
      <c r="C435" s="36"/>
      <c r="D435" s="191" t="s">
        <v>174</v>
      </c>
      <c r="E435" s="36"/>
      <c r="F435" s="192" t="s">
        <v>1304</v>
      </c>
      <c r="G435" s="36"/>
      <c r="H435" s="36"/>
      <c r="I435" s="193"/>
      <c r="J435" s="36"/>
      <c r="K435" s="36"/>
      <c r="L435" s="39"/>
      <c r="M435" s="194"/>
      <c r="N435" s="195"/>
      <c r="O435" s="64"/>
      <c r="P435" s="64"/>
      <c r="Q435" s="64"/>
      <c r="R435" s="64"/>
      <c r="S435" s="64"/>
      <c r="T435" s="65"/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T435" s="16" t="s">
        <v>174</v>
      </c>
      <c r="AU435" s="16" t="s">
        <v>90</v>
      </c>
    </row>
    <row r="436" spans="1:65" s="12" customFormat="1" ht="22.9" customHeight="1">
      <c r="B436" s="162"/>
      <c r="C436" s="163"/>
      <c r="D436" s="164" t="s">
        <v>80</v>
      </c>
      <c r="E436" s="176" t="s">
        <v>1305</v>
      </c>
      <c r="F436" s="176" t="s">
        <v>1306</v>
      </c>
      <c r="G436" s="163"/>
      <c r="H436" s="163"/>
      <c r="I436" s="166"/>
      <c r="J436" s="177">
        <f>BK436</f>
        <v>0</v>
      </c>
      <c r="K436" s="163"/>
      <c r="L436" s="168"/>
      <c r="M436" s="169"/>
      <c r="N436" s="170"/>
      <c r="O436" s="170"/>
      <c r="P436" s="171">
        <f>SUM(P437:P448)</f>
        <v>0</v>
      </c>
      <c r="Q436" s="170"/>
      <c r="R436" s="171">
        <f>SUM(R437:R448)</f>
        <v>0</v>
      </c>
      <c r="S436" s="170"/>
      <c r="T436" s="172">
        <f>SUM(T437:T448)</f>
        <v>0</v>
      </c>
      <c r="AR436" s="173" t="s">
        <v>90</v>
      </c>
      <c r="AT436" s="174" t="s">
        <v>80</v>
      </c>
      <c r="AU436" s="174" t="s">
        <v>88</v>
      </c>
      <c r="AY436" s="173" t="s">
        <v>165</v>
      </c>
      <c r="BK436" s="175">
        <f>SUM(BK437:BK448)</f>
        <v>0</v>
      </c>
    </row>
    <row r="437" spans="1:65" s="2" customFormat="1" ht="33" customHeight="1">
      <c r="A437" s="34"/>
      <c r="B437" s="35"/>
      <c r="C437" s="178" t="s">
        <v>857</v>
      </c>
      <c r="D437" s="178" t="s">
        <v>167</v>
      </c>
      <c r="E437" s="179" t="s">
        <v>2351</v>
      </c>
      <c r="F437" s="180" t="s">
        <v>2352</v>
      </c>
      <c r="G437" s="181" t="s">
        <v>213</v>
      </c>
      <c r="H437" s="182">
        <v>37.97</v>
      </c>
      <c r="I437" s="183"/>
      <c r="J437" s="184">
        <f>ROUND(I437*H437,2)</f>
        <v>0</v>
      </c>
      <c r="K437" s="180" t="s">
        <v>171</v>
      </c>
      <c r="L437" s="39"/>
      <c r="M437" s="185" t="s">
        <v>79</v>
      </c>
      <c r="N437" s="186" t="s">
        <v>51</v>
      </c>
      <c r="O437" s="64"/>
      <c r="P437" s="187">
        <f>O437*H437</f>
        <v>0</v>
      </c>
      <c r="Q437" s="187">
        <v>0</v>
      </c>
      <c r="R437" s="187">
        <f>Q437*H437</f>
        <v>0</v>
      </c>
      <c r="S437" s="187">
        <v>0</v>
      </c>
      <c r="T437" s="188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89" t="s">
        <v>267</v>
      </c>
      <c r="AT437" s="189" t="s">
        <v>167</v>
      </c>
      <c r="AU437" s="189" t="s">
        <v>90</v>
      </c>
      <c r="AY437" s="16" t="s">
        <v>165</v>
      </c>
      <c r="BE437" s="190">
        <f>IF(N437="základní",J437,0)</f>
        <v>0</v>
      </c>
      <c r="BF437" s="190">
        <f>IF(N437="snížená",J437,0)</f>
        <v>0</v>
      </c>
      <c r="BG437" s="190">
        <f>IF(N437="zákl. přenesená",J437,0)</f>
        <v>0</v>
      </c>
      <c r="BH437" s="190">
        <f>IF(N437="sníž. přenesená",J437,0)</f>
        <v>0</v>
      </c>
      <c r="BI437" s="190">
        <f>IF(N437="nulová",J437,0)</f>
        <v>0</v>
      </c>
      <c r="BJ437" s="16" t="s">
        <v>88</v>
      </c>
      <c r="BK437" s="190">
        <f>ROUND(I437*H437,2)</f>
        <v>0</v>
      </c>
      <c r="BL437" s="16" t="s">
        <v>267</v>
      </c>
      <c r="BM437" s="189" t="s">
        <v>2353</v>
      </c>
    </row>
    <row r="438" spans="1:65" s="2" customFormat="1">
      <c r="A438" s="34"/>
      <c r="B438" s="35"/>
      <c r="C438" s="36"/>
      <c r="D438" s="191" t="s">
        <v>174</v>
      </c>
      <c r="E438" s="36"/>
      <c r="F438" s="192" t="s">
        <v>2354</v>
      </c>
      <c r="G438" s="36"/>
      <c r="H438" s="36"/>
      <c r="I438" s="193"/>
      <c r="J438" s="36"/>
      <c r="K438" s="36"/>
      <c r="L438" s="39"/>
      <c r="M438" s="194"/>
      <c r="N438" s="195"/>
      <c r="O438" s="64"/>
      <c r="P438" s="64"/>
      <c r="Q438" s="64"/>
      <c r="R438" s="64"/>
      <c r="S438" s="64"/>
      <c r="T438" s="65"/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T438" s="16" t="s">
        <v>174</v>
      </c>
      <c r="AU438" s="16" t="s">
        <v>90</v>
      </c>
    </row>
    <row r="439" spans="1:65" s="13" customFormat="1" ht="33.75">
      <c r="B439" s="196"/>
      <c r="C439" s="197"/>
      <c r="D439" s="198" t="s">
        <v>176</v>
      </c>
      <c r="E439" s="199" t="s">
        <v>79</v>
      </c>
      <c r="F439" s="200" t="s">
        <v>2355</v>
      </c>
      <c r="G439" s="197"/>
      <c r="H439" s="201">
        <v>37.97</v>
      </c>
      <c r="I439" s="202"/>
      <c r="J439" s="197"/>
      <c r="K439" s="197"/>
      <c r="L439" s="203"/>
      <c r="M439" s="204"/>
      <c r="N439" s="205"/>
      <c r="O439" s="205"/>
      <c r="P439" s="205"/>
      <c r="Q439" s="205"/>
      <c r="R439" s="205"/>
      <c r="S439" s="205"/>
      <c r="T439" s="206"/>
      <c r="AT439" s="207" t="s">
        <v>176</v>
      </c>
      <c r="AU439" s="207" t="s">
        <v>90</v>
      </c>
      <c r="AV439" s="13" t="s">
        <v>90</v>
      </c>
      <c r="AW439" s="13" t="s">
        <v>39</v>
      </c>
      <c r="AX439" s="13" t="s">
        <v>81</v>
      </c>
      <c r="AY439" s="207" t="s">
        <v>165</v>
      </c>
    </row>
    <row r="440" spans="1:65" s="2" customFormat="1" ht="33" customHeight="1">
      <c r="A440" s="34"/>
      <c r="B440" s="35"/>
      <c r="C440" s="208" t="s">
        <v>862</v>
      </c>
      <c r="D440" s="208" t="s">
        <v>319</v>
      </c>
      <c r="E440" s="209" t="s">
        <v>2356</v>
      </c>
      <c r="F440" s="210" t="s">
        <v>2357</v>
      </c>
      <c r="G440" s="211" t="s">
        <v>213</v>
      </c>
      <c r="H440" s="212">
        <v>39.869</v>
      </c>
      <c r="I440" s="213"/>
      <c r="J440" s="214">
        <f>ROUND(I440*H440,2)</f>
        <v>0</v>
      </c>
      <c r="K440" s="210" t="s">
        <v>79</v>
      </c>
      <c r="L440" s="215"/>
      <c r="M440" s="216" t="s">
        <v>79</v>
      </c>
      <c r="N440" s="217" t="s">
        <v>51</v>
      </c>
      <c r="O440" s="64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189" t="s">
        <v>372</v>
      </c>
      <c r="AT440" s="189" t="s">
        <v>319</v>
      </c>
      <c r="AU440" s="189" t="s">
        <v>90</v>
      </c>
      <c r="AY440" s="16" t="s">
        <v>165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6" t="s">
        <v>88</v>
      </c>
      <c r="BK440" s="190">
        <f>ROUND(I440*H440,2)</f>
        <v>0</v>
      </c>
      <c r="BL440" s="16" t="s">
        <v>267</v>
      </c>
      <c r="BM440" s="189" t="s">
        <v>2358</v>
      </c>
    </row>
    <row r="441" spans="1:65" s="13" customFormat="1">
      <c r="B441" s="196"/>
      <c r="C441" s="197"/>
      <c r="D441" s="198" t="s">
        <v>176</v>
      </c>
      <c r="E441" s="197"/>
      <c r="F441" s="200" t="s">
        <v>2168</v>
      </c>
      <c r="G441" s="197"/>
      <c r="H441" s="201">
        <v>39.869</v>
      </c>
      <c r="I441" s="202"/>
      <c r="J441" s="197"/>
      <c r="K441" s="197"/>
      <c r="L441" s="203"/>
      <c r="M441" s="204"/>
      <c r="N441" s="205"/>
      <c r="O441" s="205"/>
      <c r="P441" s="205"/>
      <c r="Q441" s="205"/>
      <c r="R441" s="205"/>
      <c r="S441" s="205"/>
      <c r="T441" s="206"/>
      <c r="AT441" s="207" t="s">
        <v>176</v>
      </c>
      <c r="AU441" s="207" t="s">
        <v>90</v>
      </c>
      <c r="AV441" s="13" t="s">
        <v>90</v>
      </c>
      <c r="AW441" s="13" t="s">
        <v>4</v>
      </c>
      <c r="AX441" s="13" t="s">
        <v>88</v>
      </c>
      <c r="AY441" s="207" t="s">
        <v>165</v>
      </c>
    </row>
    <row r="442" spans="1:65" s="2" customFormat="1" ht="33" customHeight="1">
      <c r="A442" s="34"/>
      <c r="B442" s="35"/>
      <c r="C442" s="178" t="s">
        <v>869</v>
      </c>
      <c r="D442" s="178" t="s">
        <v>167</v>
      </c>
      <c r="E442" s="179" t="s">
        <v>2359</v>
      </c>
      <c r="F442" s="180" t="s">
        <v>2360</v>
      </c>
      <c r="G442" s="181" t="s">
        <v>213</v>
      </c>
      <c r="H442" s="182">
        <v>8.8140000000000001</v>
      </c>
      <c r="I442" s="183"/>
      <c r="J442" s="184">
        <f>ROUND(I442*H442,2)</f>
        <v>0</v>
      </c>
      <c r="K442" s="180" t="s">
        <v>171</v>
      </c>
      <c r="L442" s="39"/>
      <c r="M442" s="185" t="s">
        <v>79</v>
      </c>
      <c r="N442" s="186" t="s">
        <v>51</v>
      </c>
      <c r="O442" s="64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189" t="s">
        <v>267</v>
      </c>
      <c r="AT442" s="189" t="s">
        <v>167</v>
      </c>
      <c r="AU442" s="189" t="s">
        <v>90</v>
      </c>
      <c r="AY442" s="16" t="s">
        <v>165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6" t="s">
        <v>88</v>
      </c>
      <c r="BK442" s="190">
        <f>ROUND(I442*H442,2)</f>
        <v>0</v>
      </c>
      <c r="BL442" s="16" t="s">
        <v>267</v>
      </c>
      <c r="BM442" s="189" t="s">
        <v>2361</v>
      </c>
    </row>
    <row r="443" spans="1:65" s="2" customFormat="1">
      <c r="A443" s="34"/>
      <c r="B443" s="35"/>
      <c r="C443" s="36"/>
      <c r="D443" s="191" t="s">
        <v>174</v>
      </c>
      <c r="E443" s="36"/>
      <c r="F443" s="192" t="s">
        <v>2362</v>
      </c>
      <c r="G443" s="36"/>
      <c r="H443" s="36"/>
      <c r="I443" s="193"/>
      <c r="J443" s="36"/>
      <c r="K443" s="36"/>
      <c r="L443" s="39"/>
      <c r="M443" s="194"/>
      <c r="N443" s="195"/>
      <c r="O443" s="64"/>
      <c r="P443" s="64"/>
      <c r="Q443" s="64"/>
      <c r="R443" s="64"/>
      <c r="S443" s="64"/>
      <c r="T443" s="65"/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T443" s="16" t="s">
        <v>174</v>
      </c>
      <c r="AU443" s="16" t="s">
        <v>90</v>
      </c>
    </row>
    <row r="444" spans="1:65" s="13" customFormat="1" ht="22.5">
      <c r="B444" s="196"/>
      <c r="C444" s="197"/>
      <c r="D444" s="198" t="s">
        <v>176</v>
      </c>
      <c r="E444" s="199" t="s">
        <v>79</v>
      </c>
      <c r="F444" s="200" t="s">
        <v>2363</v>
      </c>
      <c r="G444" s="197"/>
      <c r="H444" s="201">
        <v>8.8140000000000001</v>
      </c>
      <c r="I444" s="202"/>
      <c r="J444" s="197"/>
      <c r="K444" s="197"/>
      <c r="L444" s="203"/>
      <c r="M444" s="204"/>
      <c r="N444" s="205"/>
      <c r="O444" s="205"/>
      <c r="P444" s="205"/>
      <c r="Q444" s="205"/>
      <c r="R444" s="205"/>
      <c r="S444" s="205"/>
      <c r="T444" s="206"/>
      <c r="AT444" s="207" t="s">
        <v>176</v>
      </c>
      <c r="AU444" s="207" t="s">
        <v>90</v>
      </c>
      <c r="AV444" s="13" t="s">
        <v>90</v>
      </c>
      <c r="AW444" s="13" t="s">
        <v>39</v>
      </c>
      <c r="AX444" s="13" t="s">
        <v>81</v>
      </c>
      <c r="AY444" s="207" t="s">
        <v>165</v>
      </c>
    </row>
    <row r="445" spans="1:65" s="2" customFormat="1" ht="33" customHeight="1">
      <c r="A445" s="34"/>
      <c r="B445" s="35"/>
      <c r="C445" s="208" t="s">
        <v>874</v>
      </c>
      <c r="D445" s="208" t="s">
        <v>319</v>
      </c>
      <c r="E445" s="209" t="s">
        <v>2356</v>
      </c>
      <c r="F445" s="210" t="s">
        <v>2357</v>
      </c>
      <c r="G445" s="211" t="s">
        <v>213</v>
      </c>
      <c r="H445" s="212">
        <v>9.2550000000000008</v>
      </c>
      <c r="I445" s="213"/>
      <c r="J445" s="214">
        <f>ROUND(I445*H445,2)</f>
        <v>0</v>
      </c>
      <c r="K445" s="210" t="s">
        <v>79</v>
      </c>
      <c r="L445" s="215"/>
      <c r="M445" s="216" t="s">
        <v>79</v>
      </c>
      <c r="N445" s="217" t="s">
        <v>51</v>
      </c>
      <c r="O445" s="64"/>
      <c r="P445" s="187">
        <f>O445*H445</f>
        <v>0</v>
      </c>
      <c r="Q445" s="187">
        <v>0</v>
      </c>
      <c r="R445" s="187">
        <f>Q445*H445</f>
        <v>0</v>
      </c>
      <c r="S445" s="187">
        <v>0</v>
      </c>
      <c r="T445" s="188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89" t="s">
        <v>372</v>
      </c>
      <c r="AT445" s="189" t="s">
        <v>319</v>
      </c>
      <c r="AU445" s="189" t="s">
        <v>90</v>
      </c>
      <c r="AY445" s="16" t="s">
        <v>165</v>
      </c>
      <c r="BE445" s="190">
        <f>IF(N445="základní",J445,0)</f>
        <v>0</v>
      </c>
      <c r="BF445" s="190">
        <f>IF(N445="snížená",J445,0)</f>
        <v>0</v>
      </c>
      <c r="BG445" s="190">
        <f>IF(N445="zákl. přenesená",J445,0)</f>
        <v>0</v>
      </c>
      <c r="BH445" s="190">
        <f>IF(N445="sníž. přenesená",J445,0)</f>
        <v>0</v>
      </c>
      <c r="BI445" s="190">
        <f>IF(N445="nulová",J445,0)</f>
        <v>0</v>
      </c>
      <c r="BJ445" s="16" t="s">
        <v>88</v>
      </c>
      <c r="BK445" s="190">
        <f>ROUND(I445*H445,2)</f>
        <v>0</v>
      </c>
      <c r="BL445" s="16" t="s">
        <v>267</v>
      </c>
      <c r="BM445" s="189" t="s">
        <v>2364</v>
      </c>
    </row>
    <row r="446" spans="1:65" s="13" customFormat="1">
      <c r="B446" s="196"/>
      <c r="C446" s="197"/>
      <c r="D446" s="198" t="s">
        <v>176</v>
      </c>
      <c r="E446" s="197"/>
      <c r="F446" s="200" t="s">
        <v>2365</v>
      </c>
      <c r="G446" s="197"/>
      <c r="H446" s="201">
        <v>9.2550000000000008</v>
      </c>
      <c r="I446" s="202"/>
      <c r="J446" s="197"/>
      <c r="K446" s="197"/>
      <c r="L446" s="203"/>
      <c r="M446" s="204"/>
      <c r="N446" s="205"/>
      <c r="O446" s="205"/>
      <c r="P446" s="205"/>
      <c r="Q446" s="205"/>
      <c r="R446" s="205"/>
      <c r="S446" s="205"/>
      <c r="T446" s="206"/>
      <c r="AT446" s="207" t="s">
        <v>176</v>
      </c>
      <c r="AU446" s="207" t="s">
        <v>90</v>
      </c>
      <c r="AV446" s="13" t="s">
        <v>90</v>
      </c>
      <c r="AW446" s="13" t="s">
        <v>4</v>
      </c>
      <c r="AX446" s="13" t="s">
        <v>88</v>
      </c>
      <c r="AY446" s="207" t="s">
        <v>165</v>
      </c>
    </row>
    <row r="447" spans="1:65" s="2" customFormat="1" ht="44.25" customHeight="1">
      <c r="A447" s="34"/>
      <c r="B447" s="35"/>
      <c r="C447" s="178" t="s">
        <v>879</v>
      </c>
      <c r="D447" s="178" t="s">
        <v>167</v>
      </c>
      <c r="E447" s="179" t="s">
        <v>1324</v>
      </c>
      <c r="F447" s="180" t="s">
        <v>1325</v>
      </c>
      <c r="G447" s="181" t="s">
        <v>678</v>
      </c>
      <c r="H447" s="219"/>
      <c r="I447" s="183"/>
      <c r="J447" s="184">
        <f>ROUND(I447*H447,2)</f>
        <v>0</v>
      </c>
      <c r="K447" s="180" t="s">
        <v>171</v>
      </c>
      <c r="L447" s="39"/>
      <c r="M447" s="185" t="s">
        <v>79</v>
      </c>
      <c r="N447" s="186" t="s">
        <v>51</v>
      </c>
      <c r="O447" s="64"/>
      <c r="P447" s="187">
        <f>O447*H447</f>
        <v>0</v>
      </c>
      <c r="Q447" s="187">
        <v>0</v>
      </c>
      <c r="R447" s="187">
        <f>Q447*H447</f>
        <v>0</v>
      </c>
      <c r="S447" s="187">
        <v>0</v>
      </c>
      <c r="T447" s="188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189" t="s">
        <v>267</v>
      </c>
      <c r="AT447" s="189" t="s">
        <v>167</v>
      </c>
      <c r="AU447" s="189" t="s">
        <v>90</v>
      </c>
      <c r="AY447" s="16" t="s">
        <v>165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6" t="s">
        <v>88</v>
      </c>
      <c r="BK447" s="190">
        <f>ROUND(I447*H447,2)</f>
        <v>0</v>
      </c>
      <c r="BL447" s="16" t="s">
        <v>267</v>
      </c>
      <c r="BM447" s="189" t="s">
        <v>2366</v>
      </c>
    </row>
    <row r="448" spans="1:65" s="2" customFormat="1">
      <c r="A448" s="34"/>
      <c r="B448" s="35"/>
      <c r="C448" s="36"/>
      <c r="D448" s="191" t="s">
        <v>174</v>
      </c>
      <c r="E448" s="36"/>
      <c r="F448" s="192" t="s">
        <v>1327</v>
      </c>
      <c r="G448" s="36"/>
      <c r="H448" s="36"/>
      <c r="I448" s="193"/>
      <c r="J448" s="36"/>
      <c r="K448" s="36"/>
      <c r="L448" s="39"/>
      <c r="M448" s="194"/>
      <c r="N448" s="195"/>
      <c r="O448" s="64"/>
      <c r="P448" s="64"/>
      <c r="Q448" s="64"/>
      <c r="R448" s="64"/>
      <c r="S448" s="64"/>
      <c r="T448" s="65"/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T448" s="16" t="s">
        <v>174</v>
      </c>
      <c r="AU448" s="16" t="s">
        <v>90</v>
      </c>
    </row>
    <row r="449" spans="1:65" s="12" customFormat="1" ht="22.9" customHeight="1">
      <c r="B449" s="162"/>
      <c r="C449" s="163"/>
      <c r="D449" s="164" t="s">
        <v>80</v>
      </c>
      <c r="E449" s="176" t="s">
        <v>1328</v>
      </c>
      <c r="F449" s="176" t="s">
        <v>1329</v>
      </c>
      <c r="G449" s="163"/>
      <c r="H449" s="163"/>
      <c r="I449" s="166"/>
      <c r="J449" s="177">
        <f>BK449</f>
        <v>0</v>
      </c>
      <c r="K449" s="163"/>
      <c r="L449" s="168"/>
      <c r="M449" s="169"/>
      <c r="N449" s="170"/>
      <c r="O449" s="170"/>
      <c r="P449" s="171">
        <f>SUM(P450:P457)</f>
        <v>0</v>
      </c>
      <c r="Q449" s="170"/>
      <c r="R449" s="171">
        <f>SUM(R450:R457)</f>
        <v>0.62326499999999996</v>
      </c>
      <c r="S449" s="170"/>
      <c r="T449" s="172">
        <f>SUM(T450:T457)</f>
        <v>0</v>
      </c>
      <c r="AR449" s="173" t="s">
        <v>90</v>
      </c>
      <c r="AT449" s="174" t="s">
        <v>80</v>
      </c>
      <c r="AU449" s="174" t="s">
        <v>88</v>
      </c>
      <c r="AY449" s="173" t="s">
        <v>165</v>
      </c>
      <c r="BK449" s="175">
        <f>SUM(BK450:BK457)</f>
        <v>0</v>
      </c>
    </row>
    <row r="450" spans="1:65" s="2" customFormat="1" ht="24.2" customHeight="1">
      <c r="A450" s="34"/>
      <c r="B450" s="35"/>
      <c r="C450" s="178" t="s">
        <v>884</v>
      </c>
      <c r="D450" s="178" t="s">
        <v>167</v>
      </c>
      <c r="E450" s="179" t="s">
        <v>2367</v>
      </c>
      <c r="F450" s="180" t="s">
        <v>2368</v>
      </c>
      <c r="G450" s="181" t="s">
        <v>340</v>
      </c>
      <c r="H450" s="182">
        <v>87.75</v>
      </c>
      <c r="I450" s="183"/>
      <c r="J450" s="184">
        <f>ROUND(I450*H450,2)</f>
        <v>0</v>
      </c>
      <c r="K450" s="180" t="s">
        <v>171</v>
      </c>
      <c r="L450" s="39"/>
      <c r="M450" s="185" t="s">
        <v>79</v>
      </c>
      <c r="N450" s="186" t="s">
        <v>51</v>
      </c>
      <c r="O450" s="64"/>
      <c r="P450" s="187">
        <f>O450*H450</f>
        <v>0</v>
      </c>
      <c r="Q450" s="187">
        <v>6.0000000000000002E-5</v>
      </c>
      <c r="R450" s="187">
        <f>Q450*H450</f>
        <v>5.2649999999999997E-3</v>
      </c>
      <c r="S450" s="187">
        <v>0</v>
      </c>
      <c r="T450" s="188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89" t="s">
        <v>267</v>
      </c>
      <c r="AT450" s="189" t="s">
        <v>167</v>
      </c>
      <c r="AU450" s="189" t="s">
        <v>90</v>
      </c>
      <c r="AY450" s="16" t="s">
        <v>165</v>
      </c>
      <c r="BE450" s="190">
        <f>IF(N450="základní",J450,0)</f>
        <v>0</v>
      </c>
      <c r="BF450" s="190">
        <f>IF(N450="snížená",J450,0)</f>
        <v>0</v>
      </c>
      <c r="BG450" s="190">
        <f>IF(N450="zákl. přenesená",J450,0)</f>
        <v>0</v>
      </c>
      <c r="BH450" s="190">
        <f>IF(N450="sníž. přenesená",J450,0)</f>
        <v>0</v>
      </c>
      <c r="BI450" s="190">
        <f>IF(N450="nulová",J450,0)</f>
        <v>0</v>
      </c>
      <c r="BJ450" s="16" t="s">
        <v>88</v>
      </c>
      <c r="BK450" s="190">
        <f>ROUND(I450*H450,2)</f>
        <v>0</v>
      </c>
      <c r="BL450" s="16" t="s">
        <v>267</v>
      </c>
      <c r="BM450" s="189" t="s">
        <v>2369</v>
      </c>
    </row>
    <row r="451" spans="1:65" s="2" customFormat="1">
      <c r="A451" s="34"/>
      <c r="B451" s="35"/>
      <c r="C451" s="36"/>
      <c r="D451" s="191" t="s">
        <v>174</v>
      </c>
      <c r="E451" s="36"/>
      <c r="F451" s="192" t="s">
        <v>2370</v>
      </c>
      <c r="G451" s="36"/>
      <c r="H451" s="36"/>
      <c r="I451" s="193"/>
      <c r="J451" s="36"/>
      <c r="K451" s="36"/>
      <c r="L451" s="39"/>
      <c r="M451" s="194"/>
      <c r="N451" s="195"/>
      <c r="O451" s="64"/>
      <c r="P451" s="64"/>
      <c r="Q451" s="64"/>
      <c r="R451" s="64"/>
      <c r="S451" s="64"/>
      <c r="T451" s="65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6" t="s">
        <v>174</v>
      </c>
      <c r="AU451" s="16" t="s">
        <v>90</v>
      </c>
    </row>
    <row r="452" spans="1:65" s="13" customFormat="1" ht="22.5">
      <c r="B452" s="196"/>
      <c r="C452" s="197"/>
      <c r="D452" s="198" t="s">
        <v>176</v>
      </c>
      <c r="E452" s="199" t="s">
        <v>79</v>
      </c>
      <c r="F452" s="200" t="s">
        <v>2371</v>
      </c>
      <c r="G452" s="197"/>
      <c r="H452" s="201">
        <v>87.75</v>
      </c>
      <c r="I452" s="202"/>
      <c r="J452" s="197"/>
      <c r="K452" s="197"/>
      <c r="L452" s="203"/>
      <c r="M452" s="204"/>
      <c r="N452" s="205"/>
      <c r="O452" s="205"/>
      <c r="P452" s="205"/>
      <c r="Q452" s="205"/>
      <c r="R452" s="205"/>
      <c r="S452" s="205"/>
      <c r="T452" s="206"/>
      <c r="AT452" s="207" t="s">
        <v>176</v>
      </c>
      <c r="AU452" s="207" t="s">
        <v>90</v>
      </c>
      <c r="AV452" s="13" t="s">
        <v>90</v>
      </c>
      <c r="AW452" s="13" t="s">
        <v>39</v>
      </c>
      <c r="AX452" s="13" t="s">
        <v>81</v>
      </c>
      <c r="AY452" s="207" t="s">
        <v>165</v>
      </c>
    </row>
    <row r="453" spans="1:65" s="2" customFormat="1" ht="24.2" customHeight="1">
      <c r="A453" s="34"/>
      <c r="B453" s="35"/>
      <c r="C453" s="208" t="s">
        <v>890</v>
      </c>
      <c r="D453" s="208" t="s">
        <v>319</v>
      </c>
      <c r="E453" s="209" t="s">
        <v>2372</v>
      </c>
      <c r="F453" s="210" t="s">
        <v>2373</v>
      </c>
      <c r="G453" s="211" t="s">
        <v>190</v>
      </c>
      <c r="H453" s="212">
        <v>0.61799999999999999</v>
      </c>
      <c r="I453" s="213"/>
      <c r="J453" s="214">
        <f>ROUND(I453*H453,2)</f>
        <v>0</v>
      </c>
      <c r="K453" s="210" t="s">
        <v>171</v>
      </c>
      <c r="L453" s="215"/>
      <c r="M453" s="216" t="s">
        <v>79</v>
      </c>
      <c r="N453" s="217" t="s">
        <v>51</v>
      </c>
      <c r="O453" s="64"/>
      <c r="P453" s="187">
        <f>O453*H453</f>
        <v>0</v>
      </c>
      <c r="Q453" s="187">
        <v>1</v>
      </c>
      <c r="R453" s="187">
        <f>Q453*H453</f>
        <v>0.61799999999999999</v>
      </c>
      <c r="S453" s="187">
        <v>0</v>
      </c>
      <c r="T453" s="188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189" t="s">
        <v>372</v>
      </c>
      <c r="AT453" s="189" t="s">
        <v>319</v>
      </c>
      <c r="AU453" s="189" t="s">
        <v>90</v>
      </c>
      <c r="AY453" s="16" t="s">
        <v>165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6" t="s">
        <v>88</v>
      </c>
      <c r="BK453" s="190">
        <f>ROUND(I453*H453,2)</f>
        <v>0</v>
      </c>
      <c r="BL453" s="16" t="s">
        <v>267</v>
      </c>
      <c r="BM453" s="189" t="s">
        <v>2374</v>
      </c>
    </row>
    <row r="454" spans="1:65" s="13" customFormat="1" ht="22.5">
      <c r="B454" s="196"/>
      <c r="C454" s="197"/>
      <c r="D454" s="198" t="s">
        <v>176</v>
      </c>
      <c r="E454" s="199" t="s">
        <v>79</v>
      </c>
      <c r="F454" s="200" t="s">
        <v>2375</v>
      </c>
      <c r="G454" s="197"/>
      <c r="H454" s="201">
        <v>0.60599999999999998</v>
      </c>
      <c r="I454" s="202"/>
      <c r="J454" s="197"/>
      <c r="K454" s="197"/>
      <c r="L454" s="203"/>
      <c r="M454" s="204"/>
      <c r="N454" s="205"/>
      <c r="O454" s="205"/>
      <c r="P454" s="205"/>
      <c r="Q454" s="205"/>
      <c r="R454" s="205"/>
      <c r="S454" s="205"/>
      <c r="T454" s="206"/>
      <c r="AT454" s="207" t="s">
        <v>176</v>
      </c>
      <c r="AU454" s="207" t="s">
        <v>90</v>
      </c>
      <c r="AV454" s="13" t="s">
        <v>90</v>
      </c>
      <c r="AW454" s="13" t="s">
        <v>39</v>
      </c>
      <c r="AX454" s="13" t="s">
        <v>81</v>
      </c>
      <c r="AY454" s="207" t="s">
        <v>165</v>
      </c>
    </row>
    <row r="455" spans="1:65" s="13" customFormat="1">
      <c r="B455" s="196"/>
      <c r="C455" s="197"/>
      <c r="D455" s="198" t="s">
        <v>176</v>
      </c>
      <c r="E455" s="197"/>
      <c r="F455" s="200" t="s">
        <v>2376</v>
      </c>
      <c r="G455" s="197"/>
      <c r="H455" s="201">
        <v>0.61799999999999999</v>
      </c>
      <c r="I455" s="202"/>
      <c r="J455" s="197"/>
      <c r="K455" s="197"/>
      <c r="L455" s="203"/>
      <c r="M455" s="204"/>
      <c r="N455" s="205"/>
      <c r="O455" s="205"/>
      <c r="P455" s="205"/>
      <c r="Q455" s="205"/>
      <c r="R455" s="205"/>
      <c r="S455" s="205"/>
      <c r="T455" s="206"/>
      <c r="AT455" s="207" t="s">
        <v>176</v>
      </c>
      <c r="AU455" s="207" t="s">
        <v>90</v>
      </c>
      <c r="AV455" s="13" t="s">
        <v>90</v>
      </c>
      <c r="AW455" s="13" t="s">
        <v>4</v>
      </c>
      <c r="AX455" s="13" t="s">
        <v>88</v>
      </c>
      <c r="AY455" s="207" t="s">
        <v>165</v>
      </c>
    </row>
    <row r="456" spans="1:65" s="2" customFormat="1" ht="44.25" customHeight="1">
      <c r="A456" s="34"/>
      <c r="B456" s="35"/>
      <c r="C456" s="178" t="s">
        <v>894</v>
      </c>
      <c r="D456" s="178" t="s">
        <v>167</v>
      </c>
      <c r="E456" s="179" t="s">
        <v>1378</v>
      </c>
      <c r="F456" s="180" t="s">
        <v>1379</v>
      </c>
      <c r="G456" s="181" t="s">
        <v>678</v>
      </c>
      <c r="H456" s="219"/>
      <c r="I456" s="183"/>
      <c r="J456" s="184">
        <f>ROUND(I456*H456,2)</f>
        <v>0</v>
      </c>
      <c r="K456" s="180" t="s">
        <v>171</v>
      </c>
      <c r="L456" s="39"/>
      <c r="M456" s="185" t="s">
        <v>79</v>
      </c>
      <c r="N456" s="186" t="s">
        <v>51</v>
      </c>
      <c r="O456" s="64"/>
      <c r="P456" s="187">
        <f>O456*H456</f>
        <v>0</v>
      </c>
      <c r="Q456" s="187">
        <v>0</v>
      </c>
      <c r="R456" s="187">
        <f>Q456*H456</f>
        <v>0</v>
      </c>
      <c r="S456" s="187">
        <v>0</v>
      </c>
      <c r="T456" s="188">
        <f>S456*H456</f>
        <v>0</v>
      </c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R456" s="189" t="s">
        <v>267</v>
      </c>
      <c r="AT456" s="189" t="s">
        <v>167</v>
      </c>
      <c r="AU456" s="189" t="s">
        <v>90</v>
      </c>
      <c r="AY456" s="16" t="s">
        <v>165</v>
      </c>
      <c r="BE456" s="190">
        <f>IF(N456="základní",J456,0)</f>
        <v>0</v>
      </c>
      <c r="BF456" s="190">
        <f>IF(N456="snížená",J456,0)</f>
        <v>0</v>
      </c>
      <c r="BG456" s="190">
        <f>IF(N456="zákl. přenesená",J456,0)</f>
        <v>0</v>
      </c>
      <c r="BH456" s="190">
        <f>IF(N456="sníž. přenesená",J456,0)</f>
        <v>0</v>
      </c>
      <c r="BI456" s="190">
        <f>IF(N456="nulová",J456,0)</f>
        <v>0</v>
      </c>
      <c r="BJ456" s="16" t="s">
        <v>88</v>
      </c>
      <c r="BK456" s="190">
        <f>ROUND(I456*H456,2)</f>
        <v>0</v>
      </c>
      <c r="BL456" s="16" t="s">
        <v>267</v>
      </c>
      <c r="BM456" s="189" t="s">
        <v>2377</v>
      </c>
    </row>
    <row r="457" spans="1:65" s="2" customFormat="1">
      <c r="A457" s="34"/>
      <c r="B457" s="35"/>
      <c r="C457" s="36"/>
      <c r="D457" s="191" t="s">
        <v>174</v>
      </c>
      <c r="E457" s="36"/>
      <c r="F457" s="192" t="s">
        <v>1381</v>
      </c>
      <c r="G457" s="36"/>
      <c r="H457" s="36"/>
      <c r="I457" s="193"/>
      <c r="J457" s="36"/>
      <c r="K457" s="36"/>
      <c r="L457" s="39"/>
      <c r="M457" s="194"/>
      <c r="N457" s="195"/>
      <c r="O457" s="64"/>
      <c r="P457" s="64"/>
      <c r="Q457" s="64"/>
      <c r="R457" s="64"/>
      <c r="S457" s="64"/>
      <c r="T457" s="65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6" t="s">
        <v>174</v>
      </c>
      <c r="AU457" s="16" t="s">
        <v>90</v>
      </c>
    </row>
    <row r="458" spans="1:65" s="12" customFormat="1" ht="25.9" customHeight="1">
      <c r="B458" s="162"/>
      <c r="C458" s="163"/>
      <c r="D458" s="164" t="s">
        <v>80</v>
      </c>
      <c r="E458" s="165" t="s">
        <v>1571</v>
      </c>
      <c r="F458" s="165" t="s">
        <v>1572</v>
      </c>
      <c r="G458" s="163"/>
      <c r="H458" s="163"/>
      <c r="I458" s="166"/>
      <c r="J458" s="167">
        <f>BK458</f>
        <v>0</v>
      </c>
      <c r="K458" s="163"/>
      <c r="L458" s="168"/>
      <c r="M458" s="169"/>
      <c r="N458" s="170"/>
      <c r="O458" s="170"/>
      <c r="P458" s="171">
        <f>SUM(P459:P461)</f>
        <v>0</v>
      </c>
      <c r="Q458" s="170"/>
      <c r="R458" s="171">
        <f>SUM(R459:R461)</f>
        <v>0</v>
      </c>
      <c r="S458" s="170"/>
      <c r="T458" s="172">
        <f>SUM(T459:T461)</f>
        <v>0</v>
      </c>
      <c r="AR458" s="173" t="s">
        <v>172</v>
      </c>
      <c r="AT458" s="174" t="s">
        <v>80</v>
      </c>
      <c r="AU458" s="174" t="s">
        <v>81</v>
      </c>
      <c r="AY458" s="173" t="s">
        <v>165</v>
      </c>
      <c r="BK458" s="175">
        <f>SUM(BK459:BK461)</f>
        <v>0</v>
      </c>
    </row>
    <row r="459" spans="1:65" s="2" customFormat="1" ht="24.2" customHeight="1">
      <c r="A459" s="34"/>
      <c r="B459" s="35"/>
      <c r="C459" s="178" t="s">
        <v>901</v>
      </c>
      <c r="D459" s="178" t="s">
        <v>167</v>
      </c>
      <c r="E459" s="179" t="s">
        <v>1582</v>
      </c>
      <c r="F459" s="180" t="s">
        <v>1583</v>
      </c>
      <c r="G459" s="181" t="s">
        <v>1576</v>
      </c>
      <c r="H459" s="182">
        <v>20</v>
      </c>
      <c r="I459" s="183"/>
      <c r="J459" s="184">
        <f>ROUND(I459*H459,2)</f>
        <v>0</v>
      </c>
      <c r="K459" s="180" t="s">
        <v>171</v>
      </c>
      <c r="L459" s="39"/>
      <c r="M459" s="185" t="s">
        <v>79</v>
      </c>
      <c r="N459" s="186" t="s">
        <v>51</v>
      </c>
      <c r="O459" s="64"/>
      <c r="P459" s="187">
        <f>O459*H459</f>
        <v>0</v>
      </c>
      <c r="Q459" s="187">
        <v>0</v>
      </c>
      <c r="R459" s="187">
        <f>Q459*H459</f>
        <v>0</v>
      </c>
      <c r="S459" s="187">
        <v>0</v>
      </c>
      <c r="T459" s="188">
        <f>S459*H459</f>
        <v>0</v>
      </c>
      <c r="U459" s="34"/>
      <c r="V459" s="34"/>
      <c r="W459" s="34"/>
      <c r="X459" s="34"/>
      <c r="Y459" s="34"/>
      <c r="Z459" s="34"/>
      <c r="AA459" s="34"/>
      <c r="AB459" s="34"/>
      <c r="AC459" s="34"/>
      <c r="AD459" s="34"/>
      <c r="AE459" s="34"/>
      <c r="AR459" s="189" t="s">
        <v>1577</v>
      </c>
      <c r="AT459" s="189" t="s">
        <v>167</v>
      </c>
      <c r="AU459" s="189" t="s">
        <v>88</v>
      </c>
      <c r="AY459" s="16" t="s">
        <v>165</v>
      </c>
      <c r="BE459" s="190">
        <f>IF(N459="základní",J459,0)</f>
        <v>0</v>
      </c>
      <c r="BF459" s="190">
        <f>IF(N459="snížená",J459,0)</f>
        <v>0</v>
      </c>
      <c r="BG459" s="190">
        <f>IF(N459="zákl. přenesená",J459,0)</f>
        <v>0</v>
      </c>
      <c r="BH459" s="190">
        <f>IF(N459="sníž. přenesená",J459,0)</f>
        <v>0</v>
      </c>
      <c r="BI459" s="190">
        <f>IF(N459="nulová",J459,0)</f>
        <v>0</v>
      </c>
      <c r="BJ459" s="16" t="s">
        <v>88</v>
      </c>
      <c r="BK459" s="190">
        <f>ROUND(I459*H459,2)</f>
        <v>0</v>
      </c>
      <c r="BL459" s="16" t="s">
        <v>1577</v>
      </c>
      <c r="BM459" s="189" t="s">
        <v>2378</v>
      </c>
    </row>
    <row r="460" spans="1:65" s="2" customFormat="1">
      <c r="A460" s="34"/>
      <c r="B460" s="35"/>
      <c r="C460" s="36"/>
      <c r="D460" s="191" t="s">
        <v>174</v>
      </c>
      <c r="E460" s="36"/>
      <c r="F460" s="192" t="s">
        <v>1585</v>
      </c>
      <c r="G460" s="36"/>
      <c r="H460" s="36"/>
      <c r="I460" s="193"/>
      <c r="J460" s="36"/>
      <c r="K460" s="36"/>
      <c r="L460" s="39"/>
      <c r="M460" s="194"/>
      <c r="N460" s="195"/>
      <c r="O460" s="64"/>
      <c r="P460" s="64"/>
      <c r="Q460" s="64"/>
      <c r="R460" s="64"/>
      <c r="S460" s="64"/>
      <c r="T460" s="65"/>
      <c r="U460" s="34"/>
      <c r="V460" s="34"/>
      <c r="W460" s="34"/>
      <c r="X460" s="34"/>
      <c r="Y460" s="34"/>
      <c r="Z460" s="34"/>
      <c r="AA460" s="34"/>
      <c r="AB460" s="34"/>
      <c r="AC460" s="34"/>
      <c r="AD460" s="34"/>
      <c r="AE460" s="34"/>
      <c r="AT460" s="16" t="s">
        <v>174</v>
      </c>
      <c r="AU460" s="16" t="s">
        <v>88</v>
      </c>
    </row>
    <row r="461" spans="1:65" s="13" customFormat="1" ht="22.5">
      <c r="B461" s="196"/>
      <c r="C461" s="197"/>
      <c r="D461" s="198" t="s">
        <v>176</v>
      </c>
      <c r="E461" s="199" t="s">
        <v>79</v>
      </c>
      <c r="F461" s="200" t="s">
        <v>2379</v>
      </c>
      <c r="G461" s="197"/>
      <c r="H461" s="201">
        <v>20</v>
      </c>
      <c r="I461" s="202"/>
      <c r="J461" s="197"/>
      <c r="K461" s="197"/>
      <c r="L461" s="203"/>
      <c r="M461" s="220"/>
      <c r="N461" s="221"/>
      <c r="O461" s="221"/>
      <c r="P461" s="221"/>
      <c r="Q461" s="221"/>
      <c r="R461" s="221"/>
      <c r="S461" s="221"/>
      <c r="T461" s="222"/>
      <c r="AT461" s="207" t="s">
        <v>176</v>
      </c>
      <c r="AU461" s="207" t="s">
        <v>88</v>
      </c>
      <c r="AV461" s="13" t="s">
        <v>90</v>
      </c>
      <c r="AW461" s="13" t="s">
        <v>39</v>
      </c>
      <c r="AX461" s="13" t="s">
        <v>81</v>
      </c>
      <c r="AY461" s="207" t="s">
        <v>165</v>
      </c>
    </row>
    <row r="462" spans="1:65" s="2" customFormat="1" ht="6.95" customHeight="1">
      <c r="A462" s="34"/>
      <c r="B462" s="47"/>
      <c r="C462" s="48"/>
      <c r="D462" s="48"/>
      <c r="E462" s="48"/>
      <c r="F462" s="48"/>
      <c r="G462" s="48"/>
      <c r="H462" s="48"/>
      <c r="I462" s="48"/>
      <c r="J462" s="48"/>
      <c r="K462" s="48"/>
      <c r="L462" s="39"/>
      <c r="M462" s="34"/>
      <c r="O462" s="34"/>
      <c r="P462" s="34"/>
      <c r="Q462" s="34"/>
      <c r="R462" s="34"/>
      <c r="S462" s="34"/>
      <c r="T462" s="34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</row>
  </sheetData>
  <sheetProtection algorithmName="SHA-512" hashValue="8slkSNN1SfA82WenDnJ8xgb1A+kBOawoqVGDe0Z26iqhIa2jpgvBEHk0xxBELPpLmTpK+Q0EK0vXehnUjcfV3w==" saltValue="jJaQ+fQ4moqHQd1MnCtiY1giV/JL1g4ObB9Cbizltz6KseOuwpRVBHwViFloLkR7DdUj009sl5SyFFh8ncvBuw==" spinCount="100000" sheet="1" objects="1" scenarios="1" formatColumns="0" formatRows="0" autoFilter="0"/>
  <autoFilter ref="C106:K461" xr:uid="{00000000-0009-0000-0000-000003000000}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1" r:id="rId1" xr:uid="{00000000-0004-0000-0300-000000000000}"/>
    <hyperlink ref="F115" r:id="rId2" xr:uid="{00000000-0004-0000-0300-000001000000}"/>
    <hyperlink ref="F119" r:id="rId3" xr:uid="{00000000-0004-0000-0300-000002000000}"/>
    <hyperlink ref="F122" r:id="rId4" xr:uid="{00000000-0004-0000-0300-000003000000}"/>
    <hyperlink ref="F125" r:id="rId5" xr:uid="{00000000-0004-0000-0300-000004000000}"/>
    <hyperlink ref="F129" r:id="rId6" xr:uid="{00000000-0004-0000-0300-000005000000}"/>
    <hyperlink ref="F134" r:id="rId7" xr:uid="{00000000-0004-0000-0300-000006000000}"/>
    <hyperlink ref="F137" r:id="rId8" xr:uid="{00000000-0004-0000-0300-000007000000}"/>
    <hyperlink ref="F140" r:id="rId9" xr:uid="{00000000-0004-0000-0300-000008000000}"/>
    <hyperlink ref="F146" r:id="rId10" xr:uid="{00000000-0004-0000-0300-000009000000}"/>
    <hyperlink ref="F152" r:id="rId11" xr:uid="{00000000-0004-0000-0300-00000A000000}"/>
    <hyperlink ref="F157" r:id="rId12" xr:uid="{00000000-0004-0000-0300-00000B000000}"/>
    <hyperlink ref="F160" r:id="rId13" xr:uid="{00000000-0004-0000-0300-00000C000000}"/>
    <hyperlink ref="F163" r:id="rId14" xr:uid="{00000000-0004-0000-0300-00000D000000}"/>
    <hyperlink ref="F166" r:id="rId15" xr:uid="{00000000-0004-0000-0300-00000E000000}"/>
    <hyperlink ref="F171" r:id="rId16" xr:uid="{00000000-0004-0000-0300-00000F000000}"/>
    <hyperlink ref="F176" r:id="rId17" xr:uid="{00000000-0004-0000-0300-000010000000}"/>
    <hyperlink ref="F179" r:id="rId18" xr:uid="{00000000-0004-0000-0300-000011000000}"/>
    <hyperlink ref="F182" r:id="rId19" xr:uid="{00000000-0004-0000-0300-000012000000}"/>
    <hyperlink ref="F189" r:id="rId20" xr:uid="{00000000-0004-0000-0300-000013000000}"/>
    <hyperlink ref="F192" r:id="rId21" xr:uid="{00000000-0004-0000-0300-000014000000}"/>
    <hyperlink ref="F195" r:id="rId22" xr:uid="{00000000-0004-0000-0300-000015000000}"/>
    <hyperlink ref="F198" r:id="rId23" xr:uid="{00000000-0004-0000-0300-000016000000}"/>
    <hyperlink ref="F200" r:id="rId24" xr:uid="{00000000-0004-0000-0300-000017000000}"/>
    <hyperlink ref="F204" r:id="rId25" xr:uid="{00000000-0004-0000-0300-000018000000}"/>
    <hyperlink ref="F209" r:id="rId26" xr:uid="{00000000-0004-0000-0300-000019000000}"/>
    <hyperlink ref="F212" r:id="rId27" xr:uid="{00000000-0004-0000-0300-00001A000000}"/>
    <hyperlink ref="F215" r:id="rId28" xr:uid="{00000000-0004-0000-0300-00001B000000}"/>
    <hyperlink ref="F218" r:id="rId29" xr:uid="{00000000-0004-0000-0300-00001C000000}"/>
    <hyperlink ref="F221" r:id="rId30" xr:uid="{00000000-0004-0000-0300-00001D000000}"/>
    <hyperlink ref="F225" r:id="rId31" xr:uid="{00000000-0004-0000-0300-00001E000000}"/>
    <hyperlink ref="F230" r:id="rId32" xr:uid="{00000000-0004-0000-0300-00001F000000}"/>
    <hyperlink ref="F235" r:id="rId33" xr:uid="{00000000-0004-0000-0300-000020000000}"/>
    <hyperlink ref="F238" r:id="rId34" xr:uid="{00000000-0004-0000-0300-000021000000}"/>
    <hyperlink ref="F242" r:id="rId35" xr:uid="{00000000-0004-0000-0300-000022000000}"/>
    <hyperlink ref="F244" r:id="rId36" xr:uid="{00000000-0004-0000-0300-000023000000}"/>
    <hyperlink ref="F246" r:id="rId37" xr:uid="{00000000-0004-0000-0300-000024000000}"/>
    <hyperlink ref="F248" r:id="rId38" xr:uid="{00000000-0004-0000-0300-000025000000}"/>
    <hyperlink ref="F250" r:id="rId39" xr:uid="{00000000-0004-0000-0300-000026000000}"/>
    <hyperlink ref="F252" r:id="rId40" xr:uid="{00000000-0004-0000-0300-000027000000}"/>
    <hyperlink ref="F255" r:id="rId41" xr:uid="{00000000-0004-0000-0300-000028000000}"/>
    <hyperlink ref="F259" r:id="rId42" xr:uid="{00000000-0004-0000-0300-000029000000}"/>
    <hyperlink ref="F264" r:id="rId43" xr:uid="{00000000-0004-0000-0300-00002A000000}"/>
    <hyperlink ref="F269" r:id="rId44" xr:uid="{00000000-0004-0000-0300-00002B000000}"/>
    <hyperlink ref="F272" r:id="rId45" xr:uid="{00000000-0004-0000-0300-00002C000000}"/>
    <hyperlink ref="F276" r:id="rId46" xr:uid="{00000000-0004-0000-0300-00002D000000}"/>
    <hyperlink ref="F279" r:id="rId47" xr:uid="{00000000-0004-0000-0300-00002E000000}"/>
    <hyperlink ref="F282" r:id="rId48" xr:uid="{00000000-0004-0000-0300-00002F000000}"/>
    <hyperlink ref="F285" r:id="rId49" xr:uid="{00000000-0004-0000-0300-000030000000}"/>
    <hyperlink ref="F290" r:id="rId50" xr:uid="{00000000-0004-0000-0300-000031000000}"/>
    <hyperlink ref="F294" r:id="rId51" xr:uid="{00000000-0004-0000-0300-000032000000}"/>
    <hyperlink ref="F298" r:id="rId52" xr:uid="{00000000-0004-0000-0300-000033000000}"/>
    <hyperlink ref="F303" r:id="rId53" xr:uid="{00000000-0004-0000-0300-000034000000}"/>
    <hyperlink ref="F311" r:id="rId54" xr:uid="{00000000-0004-0000-0300-000035000000}"/>
    <hyperlink ref="F316" r:id="rId55" xr:uid="{00000000-0004-0000-0300-000036000000}"/>
    <hyperlink ref="F320" r:id="rId56" xr:uid="{00000000-0004-0000-0300-000037000000}"/>
    <hyperlink ref="F324" r:id="rId57" xr:uid="{00000000-0004-0000-0300-000038000000}"/>
    <hyperlink ref="F328" r:id="rId58" xr:uid="{00000000-0004-0000-0300-000039000000}"/>
    <hyperlink ref="F332" r:id="rId59" xr:uid="{00000000-0004-0000-0300-00003A000000}"/>
    <hyperlink ref="F338" r:id="rId60" xr:uid="{00000000-0004-0000-0300-00003B000000}"/>
    <hyperlink ref="F344" r:id="rId61" xr:uid="{00000000-0004-0000-0300-00003C000000}"/>
    <hyperlink ref="F351" r:id="rId62" xr:uid="{00000000-0004-0000-0300-00003D000000}"/>
    <hyperlink ref="F355" r:id="rId63" xr:uid="{00000000-0004-0000-0300-00003E000000}"/>
    <hyperlink ref="F359" r:id="rId64" xr:uid="{00000000-0004-0000-0300-00003F000000}"/>
    <hyperlink ref="F364" r:id="rId65" xr:uid="{00000000-0004-0000-0300-000040000000}"/>
    <hyperlink ref="F368" r:id="rId66" xr:uid="{00000000-0004-0000-0300-000041000000}"/>
    <hyperlink ref="F374" r:id="rId67" xr:uid="{00000000-0004-0000-0300-000042000000}"/>
    <hyperlink ref="F377" r:id="rId68" xr:uid="{00000000-0004-0000-0300-000043000000}"/>
    <hyperlink ref="F380" r:id="rId69" xr:uid="{00000000-0004-0000-0300-000044000000}"/>
    <hyperlink ref="F383" r:id="rId70" xr:uid="{00000000-0004-0000-0300-000045000000}"/>
    <hyperlink ref="F395" r:id="rId71" xr:uid="{00000000-0004-0000-0300-000046000000}"/>
    <hyperlink ref="F401" r:id="rId72" xr:uid="{00000000-0004-0000-0300-000047000000}"/>
    <hyperlink ref="F404" r:id="rId73" xr:uid="{00000000-0004-0000-0300-000048000000}"/>
    <hyperlink ref="F406" r:id="rId74" xr:uid="{00000000-0004-0000-0300-000049000000}"/>
    <hyperlink ref="F409" r:id="rId75" xr:uid="{00000000-0004-0000-0300-00004A000000}"/>
    <hyperlink ref="F412" r:id="rId76" xr:uid="{00000000-0004-0000-0300-00004B000000}"/>
    <hyperlink ref="F415" r:id="rId77" xr:uid="{00000000-0004-0000-0300-00004C000000}"/>
    <hyperlink ref="F417" r:id="rId78" xr:uid="{00000000-0004-0000-0300-00004D000000}"/>
    <hyperlink ref="F420" r:id="rId79" xr:uid="{00000000-0004-0000-0300-00004E000000}"/>
    <hyperlink ref="F423" r:id="rId80" xr:uid="{00000000-0004-0000-0300-00004F000000}"/>
    <hyperlink ref="F426" r:id="rId81" xr:uid="{00000000-0004-0000-0300-000050000000}"/>
    <hyperlink ref="F429" r:id="rId82" xr:uid="{00000000-0004-0000-0300-000051000000}"/>
    <hyperlink ref="F432" r:id="rId83" xr:uid="{00000000-0004-0000-0300-000052000000}"/>
    <hyperlink ref="F435" r:id="rId84" xr:uid="{00000000-0004-0000-0300-000053000000}"/>
    <hyperlink ref="F438" r:id="rId85" xr:uid="{00000000-0004-0000-0300-000054000000}"/>
    <hyperlink ref="F443" r:id="rId86" xr:uid="{00000000-0004-0000-0300-000055000000}"/>
    <hyperlink ref="F448" r:id="rId87" xr:uid="{00000000-0004-0000-0300-000056000000}"/>
    <hyperlink ref="F451" r:id="rId88" xr:uid="{00000000-0004-0000-0300-000057000000}"/>
    <hyperlink ref="F457" r:id="rId89" xr:uid="{00000000-0004-0000-0300-000058000000}"/>
    <hyperlink ref="F460" r:id="rId90" xr:uid="{00000000-0004-0000-0300-00005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9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9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1" t="str">
        <f>'Rekapitulace stavby'!K6</f>
        <v>Aquacentrum Teplice p.o. - venkovní úpravy</v>
      </c>
      <c r="F7" s="362"/>
      <c r="G7" s="362"/>
      <c r="H7" s="362"/>
      <c r="L7" s="19"/>
    </row>
    <row r="8" spans="1:46" s="1" customFormat="1" ht="12" customHeight="1">
      <c r="B8" s="19"/>
      <c r="D8" s="112" t="s">
        <v>112</v>
      </c>
      <c r="L8" s="19"/>
    </row>
    <row r="9" spans="1:46" s="2" customFormat="1" ht="16.5" customHeight="1">
      <c r="A9" s="34"/>
      <c r="B9" s="39"/>
      <c r="C9" s="34"/>
      <c r="D9" s="34"/>
      <c r="E9" s="361" t="s">
        <v>113</v>
      </c>
      <c r="F9" s="363"/>
      <c r="G9" s="363"/>
      <c r="H9" s="36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4" t="s">
        <v>2380</v>
      </c>
      <c r="F11" s="363"/>
      <c r="G11" s="363"/>
      <c r="H11" s="36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5" t="str">
        <f>'Rekapitulace stavby'!E14</f>
        <v>Vyplň údaj</v>
      </c>
      <c r="F20" s="366"/>
      <c r="G20" s="366"/>
      <c r="H20" s="366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7" t="s">
        <v>79</v>
      </c>
      <c r="F29" s="367"/>
      <c r="G29" s="367"/>
      <c r="H29" s="36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ROUND(J90,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ROUND((SUM(BE90:BE189)),  2)</f>
        <v>0</v>
      </c>
      <c r="G35" s="34"/>
      <c r="H35" s="34"/>
      <c r="I35" s="124">
        <v>0.21</v>
      </c>
      <c r="J35" s="123">
        <f>ROUND(((SUM(BE90:BE189))*I35),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ROUND((SUM(BF90:BF189)),  2)</f>
        <v>0</v>
      </c>
      <c r="G36" s="34"/>
      <c r="H36" s="34"/>
      <c r="I36" s="124">
        <v>0.15</v>
      </c>
      <c r="J36" s="123">
        <f>ROUND(((SUM(BF90:BF189))*I36),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ROUND((SUM(BG90:BG189)),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ROUND((SUM(BH90:BH189)),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ROUND((SUM(BI90:BI189)),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59" t="str">
        <f>E7</f>
        <v>Aquacentrum Teplice p.o. - venkovní úpravy</v>
      </c>
      <c r="F50" s="360"/>
      <c r="G50" s="360"/>
      <c r="H50" s="36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4"/>
      <c r="B52" s="35"/>
      <c r="C52" s="36"/>
      <c r="D52" s="36"/>
      <c r="E52" s="359" t="s">
        <v>113</v>
      </c>
      <c r="F52" s="358"/>
      <c r="G52" s="358"/>
      <c r="H52" s="35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36" t="str">
        <f>E11</f>
        <v>SO 102 12 - Úprava svahu a travnatých ploch</v>
      </c>
      <c r="F54" s="358"/>
      <c r="G54" s="358"/>
      <c r="H54" s="35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J90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6" t="s">
        <v>119</v>
      </c>
    </row>
    <row r="64" spans="1:47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J91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J92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123</v>
      </c>
      <c r="E66" s="148"/>
      <c r="F66" s="148"/>
      <c r="G66" s="148"/>
      <c r="H66" s="148"/>
      <c r="I66" s="148"/>
      <c r="J66" s="149">
        <f>J144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1589</v>
      </c>
      <c r="E67" s="148"/>
      <c r="F67" s="148"/>
      <c r="G67" s="148"/>
      <c r="H67" s="148"/>
      <c r="I67" s="148"/>
      <c r="J67" s="149">
        <f>J178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129</v>
      </c>
      <c r="E68" s="148"/>
      <c r="F68" s="148"/>
      <c r="G68" s="148"/>
      <c r="H68" s="148"/>
      <c r="I68" s="148"/>
      <c r="J68" s="149">
        <f>J187</f>
        <v>0</v>
      </c>
      <c r="K68" s="97"/>
      <c r="L68" s="150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5" customHeight="1">
      <c r="A74" s="34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5" customHeight="1">
      <c r="A75" s="34"/>
      <c r="B75" s="35"/>
      <c r="C75" s="22" t="s">
        <v>150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8" t="s">
        <v>16</v>
      </c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359" t="str">
        <f>E7</f>
        <v>Aquacentrum Teplice p.o. - venkovní úpravy</v>
      </c>
      <c r="F78" s="360"/>
      <c r="G78" s="360"/>
      <c r="H78" s="360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0"/>
      <c r="C79" s="28" t="s">
        <v>112</v>
      </c>
      <c r="D79" s="21"/>
      <c r="E79" s="21"/>
      <c r="F79" s="21"/>
      <c r="G79" s="21"/>
      <c r="H79" s="21"/>
      <c r="I79" s="21"/>
      <c r="J79" s="21"/>
      <c r="K79" s="21"/>
      <c r="L79" s="19"/>
    </row>
    <row r="80" spans="1:31" s="2" customFormat="1" ht="16.5" customHeight="1">
      <c r="A80" s="34"/>
      <c r="B80" s="35"/>
      <c r="C80" s="36"/>
      <c r="D80" s="36"/>
      <c r="E80" s="359" t="s">
        <v>113</v>
      </c>
      <c r="F80" s="358"/>
      <c r="G80" s="358"/>
      <c r="H80" s="358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8" t="s">
        <v>114</v>
      </c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6.5" customHeight="1">
      <c r="A82" s="34"/>
      <c r="B82" s="35"/>
      <c r="C82" s="36"/>
      <c r="D82" s="36"/>
      <c r="E82" s="336" t="str">
        <f>E11</f>
        <v>SO 102 12 - Úprava svahu a travnatých ploch</v>
      </c>
      <c r="F82" s="358"/>
      <c r="G82" s="358"/>
      <c r="H82" s="358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8" t="s">
        <v>22</v>
      </c>
      <c r="D84" s="36"/>
      <c r="E84" s="36"/>
      <c r="F84" s="26" t="str">
        <f>F14</f>
        <v>Teplice</v>
      </c>
      <c r="G84" s="36"/>
      <c r="H84" s="36"/>
      <c r="I84" s="28" t="s">
        <v>24</v>
      </c>
      <c r="J84" s="59" t="str">
        <f>IF(J14="","",J14)</f>
        <v>13. 12. 2021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8" t="s">
        <v>30</v>
      </c>
      <c r="D86" s="36"/>
      <c r="E86" s="36"/>
      <c r="F86" s="26" t="str">
        <f>E17</f>
        <v>PS projekty s.r.o., Revoluční 5, Teplice</v>
      </c>
      <c r="G86" s="36"/>
      <c r="H86" s="36"/>
      <c r="I86" s="28" t="s">
        <v>38</v>
      </c>
      <c r="J86" s="32" t="str">
        <f>E23</f>
        <v>PS projekty s.r.o., Revoluční 5, Teplice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40.15" customHeight="1">
      <c r="A87" s="34"/>
      <c r="B87" s="35"/>
      <c r="C87" s="28" t="s">
        <v>36</v>
      </c>
      <c r="D87" s="36"/>
      <c r="E87" s="36"/>
      <c r="F87" s="26" t="str">
        <f>IF(E20="","",E20)</f>
        <v>Vyplň údaj</v>
      </c>
      <c r="G87" s="36"/>
      <c r="H87" s="36"/>
      <c r="I87" s="28" t="s">
        <v>40</v>
      </c>
      <c r="J87" s="32" t="str">
        <f>E26</f>
        <v>STAVINVEST KMS s.r.o., Studentská 285/22, Bílina</v>
      </c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51"/>
      <c r="B89" s="152"/>
      <c r="C89" s="153" t="s">
        <v>151</v>
      </c>
      <c r="D89" s="154" t="s">
        <v>65</v>
      </c>
      <c r="E89" s="154" t="s">
        <v>61</v>
      </c>
      <c r="F89" s="154" t="s">
        <v>62</v>
      </c>
      <c r="G89" s="154" t="s">
        <v>152</v>
      </c>
      <c r="H89" s="154" t="s">
        <v>153</v>
      </c>
      <c r="I89" s="154" t="s">
        <v>154</v>
      </c>
      <c r="J89" s="154" t="s">
        <v>118</v>
      </c>
      <c r="K89" s="155" t="s">
        <v>155</v>
      </c>
      <c r="L89" s="156"/>
      <c r="M89" s="68" t="s">
        <v>79</v>
      </c>
      <c r="N89" s="69" t="s">
        <v>50</v>
      </c>
      <c r="O89" s="69" t="s">
        <v>156</v>
      </c>
      <c r="P89" s="69" t="s">
        <v>157</v>
      </c>
      <c r="Q89" s="69" t="s">
        <v>158</v>
      </c>
      <c r="R89" s="69" t="s">
        <v>159</v>
      </c>
      <c r="S89" s="69" t="s">
        <v>160</v>
      </c>
      <c r="T89" s="70" t="s">
        <v>161</v>
      </c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</row>
    <row r="90" spans="1:65" s="2" customFormat="1" ht="22.9" customHeight="1">
      <c r="A90" s="34"/>
      <c r="B90" s="35"/>
      <c r="C90" s="75" t="s">
        <v>162</v>
      </c>
      <c r="D90" s="36"/>
      <c r="E90" s="36"/>
      <c r="F90" s="36"/>
      <c r="G90" s="36"/>
      <c r="H90" s="36"/>
      <c r="I90" s="36"/>
      <c r="J90" s="157">
        <f>BK90</f>
        <v>0</v>
      </c>
      <c r="K90" s="36"/>
      <c r="L90" s="39"/>
      <c r="M90" s="71"/>
      <c r="N90" s="158"/>
      <c r="O90" s="72"/>
      <c r="P90" s="159">
        <f>P91</f>
        <v>0</v>
      </c>
      <c r="Q90" s="72"/>
      <c r="R90" s="159">
        <f>R91</f>
        <v>32.228119999999997</v>
      </c>
      <c r="S90" s="72"/>
      <c r="T90" s="160">
        <f>T91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6" t="s">
        <v>80</v>
      </c>
      <c r="AU90" s="16" t="s">
        <v>119</v>
      </c>
      <c r="BK90" s="161">
        <f>BK91</f>
        <v>0</v>
      </c>
    </row>
    <row r="91" spans="1:65" s="12" customFormat="1" ht="25.9" customHeight="1">
      <c r="B91" s="162"/>
      <c r="C91" s="163"/>
      <c r="D91" s="164" t="s">
        <v>80</v>
      </c>
      <c r="E91" s="165" t="s">
        <v>163</v>
      </c>
      <c r="F91" s="165" t="s">
        <v>164</v>
      </c>
      <c r="G91" s="163"/>
      <c r="H91" s="163"/>
      <c r="I91" s="166"/>
      <c r="J91" s="167">
        <f>BK91</f>
        <v>0</v>
      </c>
      <c r="K91" s="163"/>
      <c r="L91" s="168"/>
      <c r="M91" s="169"/>
      <c r="N91" s="170"/>
      <c r="O91" s="170"/>
      <c r="P91" s="171">
        <f>P92+P144+P178+P187</f>
        <v>0</v>
      </c>
      <c r="Q91" s="170"/>
      <c r="R91" s="171">
        <f>R92+R144+R178+R187</f>
        <v>32.228119999999997</v>
      </c>
      <c r="S91" s="170"/>
      <c r="T91" s="172">
        <f>T92+T144+T178+T187</f>
        <v>0</v>
      </c>
      <c r="AR91" s="173" t="s">
        <v>88</v>
      </c>
      <c r="AT91" s="174" t="s">
        <v>80</v>
      </c>
      <c r="AU91" s="174" t="s">
        <v>81</v>
      </c>
      <c r="AY91" s="173" t="s">
        <v>165</v>
      </c>
      <c r="BK91" s="175">
        <f>BK92+BK144+BK178+BK187</f>
        <v>0</v>
      </c>
    </row>
    <row r="92" spans="1:65" s="12" customFormat="1" ht="22.9" customHeight="1">
      <c r="B92" s="162"/>
      <c r="C92" s="163"/>
      <c r="D92" s="164" t="s">
        <v>80</v>
      </c>
      <c r="E92" s="176" t="s">
        <v>88</v>
      </c>
      <c r="F92" s="176" t="s">
        <v>166</v>
      </c>
      <c r="G92" s="163"/>
      <c r="H92" s="163"/>
      <c r="I92" s="166"/>
      <c r="J92" s="177">
        <f>BK92</f>
        <v>0</v>
      </c>
      <c r="K92" s="163"/>
      <c r="L92" s="168"/>
      <c r="M92" s="169"/>
      <c r="N92" s="170"/>
      <c r="O92" s="170"/>
      <c r="P92" s="171">
        <f>SUM(P93:P143)</f>
        <v>0</v>
      </c>
      <c r="Q92" s="170"/>
      <c r="R92" s="171">
        <f>SUM(R93:R143)</f>
        <v>3.1740949999999999</v>
      </c>
      <c r="S92" s="170"/>
      <c r="T92" s="172">
        <f>SUM(T93:T143)</f>
        <v>0</v>
      </c>
      <c r="AR92" s="173" t="s">
        <v>88</v>
      </c>
      <c r="AT92" s="174" t="s">
        <v>80</v>
      </c>
      <c r="AU92" s="174" t="s">
        <v>88</v>
      </c>
      <c r="AY92" s="173" t="s">
        <v>165</v>
      </c>
      <c r="BK92" s="175">
        <f>SUM(BK93:BK143)</f>
        <v>0</v>
      </c>
    </row>
    <row r="93" spans="1:65" s="2" customFormat="1" ht="44.25" customHeight="1">
      <c r="A93" s="34"/>
      <c r="B93" s="35"/>
      <c r="C93" s="178" t="s">
        <v>88</v>
      </c>
      <c r="D93" s="178" t="s">
        <v>167</v>
      </c>
      <c r="E93" s="179" t="s">
        <v>2381</v>
      </c>
      <c r="F93" s="180" t="s">
        <v>2382</v>
      </c>
      <c r="G93" s="181" t="s">
        <v>213</v>
      </c>
      <c r="H93" s="182">
        <v>200</v>
      </c>
      <c r="I93" s="183"/>
      <c r="J93" s="184">
        <f>ROUND(I93*H93,2)</f>
        <v>0</v>
      </c>
      <c r="K93" s="180" t="s">
        <v>171</v>
      </c>
      <c r="L93" s="39"/>
      <c r="M93" s="185" t="s">
        <v>79</v>
      </c>
      <c r="N93" s="186" t="s">
        <v>51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172</v>
      </c>
      <c r="AT93" s="189" t="s">
        <v>167</v>
      </c>
      <c r="AU93" s="189" t="s">
        <v>90</v>
      </c>
      <c r="AY93" s="16" t="s">
        <v>165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6" t="s">
        <v>88</v>
      </c>
      <c r="BK93" s="190">
        <f>ROUND(I93*H93,2)</f>
        <v>0</v>
      </c>
      <c r="BL93" s="16" t="s">
        <v>172</v>
      </c>
      <c r="BM93" s="189" t="s">
        <v>2383</v>
      </c>
    </row>
    <row r="94" spans="1:65" s="2" customFormat="1">
      <c r="A94" s="34"/>
      <c r="B94" s="35"/>
      <c r="C94" s="36"/>
      <c r="D94" s="191" t="s">
        <v>174</v>
      </c>
      <c r="E94" s="36"/>
      <c r="F94" s="192" t="s">
        <v>2384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174</v>
      </c>
      <c r="AU94" s="16" t="s">
        <v>90</v>
      </c>
    </row>
    <row r="95" spans="1:65" s="13" customFormat="1">
      <c r="B95" s="196"/>
      <c r="C95" s="197"/>
      <c r="D95" s="198" t="s">
        <v>176</v>
      </c>
      <c r="E95" s="199" t="s">
        <v>79</v>
      </c>
      <c r="F95" s="200" t="s">
        <v>2385</v>
      </c>
      <c r="G95" s="197"/>
      <c r="H95" s="201">
        <v>200</v>
      </c>
      <c r="I95" s="202"/>
      <c r="J95" s="197"/>
      <c r="K95" s="197"/>
      <c r="L95" s="203"/>
      <c r="M95" s="204"/>
      <c r="N95" s="205"/>
      <c r="O95" s="205"/>
      <c r="P95" s="205"/>
      <c r="Q95" s="205"/>
      <c r="R95" s="205"/>
      <c r="S95" s="205"/>
      <c r="T95" s="206"/>
      <c r="AT95" s="207" t="s">
        <v>176</v>
      </c>
      <c r="AU95" s="207" t="s">
        <v>90</v>
      </c>
      <c r="AV95" s="13" t="s">
        <v>90</v>
      </c>
      <c r="AW95" s="13" t="s">
        <v>39</v>
      </c>
      <c r="AX95" s="13" t="s">
        <v>81</v>
      </c>
      <c r="AY95" s="207" t="s">
        <v>165</v>
      </c>
    </row>
    <row r="96" spans="1:65" s="2" customFormat="1" ht="33" customHeight="1">
      <c r="A96" s="34"/>
      <c r="B96" s="35"/>
      <c r="C96" s="178" t="s">
        <v>90</v>
      </c>
      <c r="D96" s="178" t="s">
        <v>167</v>
      </c>
      <c r="E96" s="179" t="s">
        <v>2386</v>
      </c>
      <c r="F96" s="180" t="s">
        <v>2387</v>
      </c>
      <c r="G96" s="181" t="s">
        <v>170</v>
      </c>
      <c r="H96" s="182">
        <v>36.75</v>
      </c>
      <c r="I96" s="183"/>
      <c r="J96" s="184">
        <f>ROUND(I96*H96,2)</f>
        <v>0</v>
      </c>
      <c r="K96" s="180" t="s">
        <v>171</v>
      </c>
      <c r="L96" s="39"/>
      <c r="M96" s="185" t="s">
        <v>79</v>
      </c>
      <c r="N96" s="186" t="s">
        <v>51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172</v>
      </c>
      <c r="AT96" s="189" t="s">
        <v>167</v>
      </c>
      <c r="AU96" s="189" t="s">
        <v>90</v>
      </c>
      <c r="AY96" s="16" t="s">
        <v>165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6" t="s">
        <v>88</v>
      </c>
      <c r="BK96" s="190">
        <f>ROUND(I96*H96,2)</f>
        <v>0</v>
      </c>
      <c r="BL96" s="16" t="s">
        <v>172</v>
      </c>
      <c r="BM96" s="189" t="s">
        <v>2388</v>
      </c>
    </row>
    <row r="97" spans="1:65" s="2" customFormat="1">
      <c r="A97" s="34"/>
      <c r="B97" s="35"/>
      <c r="C97" s="36"/>
      <c r="D97" s="191" t="s">
        <v>174</v>
      </c>
      <c r="E97" s="36"/>
      <c r="F97" s="192" t="s">
        <v>2389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174</v>
      </c>
      <c r="AU97" s="16" t="s">
        <v>90</v>
      </c>
    </row>
    <row r="98" spans="1:65" s="13" customFormat="1">
      <c r="B98" s="196"/>
      <c r="C98" s="197"/>
      <c r="D98" s="198" t="s">
        <v>176</v>
      </c>
      <c r="E98" s="199" t="s">
        <v>79</v>
      </c>
      <c r="F98" s="200" t="s">
        <v>2390</v>
      </c>
      <c r="G98" s="197"/>
      <c r="H98" s="201">
        <v>36.75</v>
      </c>
      <c r="I98" s="202"/>
      <c r="J98" s="197"/>
      <c r="K98" s="197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176</v>
      </c>
      <c r="AU98" s="207" t="s">
        <v>90</v>
      </c>
      <c r="AV98" s="13" t="s">
        <v>90</v>
      </c>
      <c r="AW98" s="13" t="s">
        <v>39</v>
      </c>
      <c r="AX98" s="13" t="s">
        <v>81</v>
      </c>
      <c r="AY98" s="207" t="s">
        <v>165</v>
      </c>
    </row>
    <row r="99" spans="1:65" s="2" customFormat="1" ht="24.2" customHeight="1">
      <c r="A99" s="34"/>
      <c r="B99" s="35"/>
      <c r="C99" s="178" t="s">
        <v>182</v>
      </c>
      <c r="D99" s="178" t="s">
        <v>167</v>
      </c>
      <c r="E99" s="179" t="s">
        <v>2391</v>
      </c>
      <c r="F99" s="180" t="s">
        <v>2392</v>
      </c>
      <c r="G99" s="181" t="s">
        <v>340</v>
      </c>
      <c r="H99" s="182">
        <v>41.6</v>
      </c>
      <c r="I99" s="183"/>
      <c r="J99" s="184">
        <f>ROUND(I99*H99,2)</f>
        <v>0</v>
      </c>
      <c r="K99" s="180" t="s">
        <v>171</v>
      </c>
      <c r="L99" s="39"/>
      <c r="M99" s="185" t="s">
        <v>79</v>
      </c>
      <c r="N99" s="186" t="s">
        <v>51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172</v>
      </c>
      <c r="AT99" s="189" t="s">
        <v>167</v>
      </c>
      <c r="AU99" s="189" t="s">
        <v>90</v>
      </c>
      <c r="AY99" s="16" t="s">
        <v>165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6" t="s">
        <v>88</v>
      </c>
      <c r="BK99" s="190">
        <f>ROUND(I99*H99,2)</f>
        <v>0</v>
      </c>
      <c r="BL99" s="16" t="s">
        <v>172</v>
      </c>
      <c r="BM99" s="189" t="s">
        <v>2393</v>
      </c>
    </row>
    <row r="100" spans="1:65" s="2" customFormat="1">
      <c r="A100" s="34"/>
      <c r="B100" s="35"/>
      <c r="C100" s="36"/>
      <c r="D100" s="191" t="s">
        <v>174</v>
      </c>
      <c r="E100" s="36"/>
      <c r="F100" s="192" t="s">
        <v>2394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6" t="s">
        <v>174</v>
      </c>
      <c r="AU100" s="16" t="s">
        <v>90</v>
      </c>
    </row>
    <row r="101" spans="1:65" s="13" customFormat="1">
      <c r="B101" s="196"/>
      <c r="C101" s="197"/>
      <c r="D101" s="198" t="s">
        <v>176</v>
      </c>
      <c r="E101" s="199" t="s">
        <v>79</v>
      </c>
      <c r="F101" s="200" t="s">
        <v>2395</v>
      </c>
      <c r="G101" s="197"/>
      <c r="H101" s="201">
        <v>41.6</v>
      </c>
      <c r="I101" s="202"/>
      <c r="J101" s="197"/>
      <c r="K101" s="197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176</v>
      </c>
      <c r="AU101" s="207" t="s">
        <v>90</v>
      </c>
      <c r="AV101" s="13" t="s">
        <v>90</v>
      </c>
      <c r="AW101" s="13" t="s">
        <v>39</v>
      </c>
      <c r="AX101" s="13" t="s">
        <v>81</v>
      </c>
      <c r="AY101" s="207" t="s">
        <v>165</v>
      </c>
    </row>
    <row r="102" spans="1:65" s="2" customFormat="1" ht="49.15" customHeight="1">
      <c r="A102" s="34"/>
      <c r="B102" s="35"/>
      <c r="C102" s="178" t="s">
        <v>172</v>
      </c>
      <c r="D102" s="178" t="s">
        <v>167</v>
      </c>
      <c r="E102" s="179" t="s">
        <v>2396</v>
      </c>
      <c r="F102" s="180" t="s">
        <v>2397</v>
      </c>
      <c r="G102" s="181" t="s">
        <v>170</v>
      </c>
      <c r="H102" s="182">
        <v>1.9690000000000001</v>
      </c>
      <c r="I102" s="183"/>
      <c r="J102" s="184">
        <f>ROUND(I102*H102,2)</f>
        <v>0</v>
      </c>
      <c r="K102" s="180" t="s">
        <v>171</v>
      </c>
      <c r="L102" s="39"/>
      <c r="M102" s="185" t="s">
        <v>79</v>
      </c>
      <c r="N102" s="186" t="s">
        <v>51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172</v>
      </c>
      <c r="AT102" s="189" t="s">
        <v>167</v>
      </c>
      <c r="AU102" s="189" t="s">
        <v>90</v>
      </c>
      <c r="AY102" s="16" t="s">
        <v>165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6" t="s">
        <v>88</v>
      </c>
      <c r="BK102" s="190">
        <f>ROUND(I102*H102,2)</f>
        <v>0</v>
      </c>
      <c r="BL102" s="16" t="s">
        <v>172</v>
      </c>
      <c r="BM102" s="189" t="s">
        <v>2398</v>
      </c>
    </row>
    <row r="103" spans="1:65" s="2" customFormat="1">
      <c r="A103" s="34"/>
      <c r="B103" s="35"/>
      <c r="C103" s="36"/>
      <c r="D103" s="191" t="s">
        <v>174</v>
      </c>
      <c r="E103" s="36"/>
      <c r="F103" s="192" t="s">
        <v>2399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6" t="s">
        <v>174</v>
      </c>
      <c r="AU103" s="16" t="s">
        <v>90</v>
      </c>
    </row>
    <row r="104" spans="1:65" s="13" customFormat="1" ht="22.5">
      <c r="B104" s="196"/>
      <c r="C104" s="197"/>
      <c r="D104" s="198" t="s">
        <v>176</v>
      </c>
      <c r="E104" s="199" t="s">
        <v>79</v>
      </c>
      <c r="F104" s="200" t="s">
        <v>2400</v>
      </c>
      <c r="G104" s="197"/>
      <c r="H104" s="201">
        <v>1.9690000000000001</v>
      </c>
      <c r="I104" s="202"/>
      <c r="J104" s="197"/>
      <c r="K104" s="197"/>
      <c r="L104" s="203"/>
      <c r="M104" s="204"/>
      <c r="N104" s="205"/>
      <c r="O104" s="205"/>
      <c r="P104" s="205"/>
      <c r="Q104" s="205"/>
      <c r="R104" s="205"/>
      <c r="S104" s="205"/>
      <c r="T104" s="206"/>
      <c r="AT104" s="207" t="s">
        <v>176</v>
      </c>
      <c r="AU104" s="207" t="s">
        <v>90</v>
      </c>
      <c r="AV104" s="13" t="s">
        <v>90</v>
      </c>
      <c r="AW104" s="13" t="s">
        <v>39</v>
      </c>
      <c r="AX104" s="13" t="s">
        <v>81</v>
      </c>
      <c r="AY104" s="207" t="s">
        <v>165</v>
      </c>
    </row>
    <row r="105" spans="1:65" s="2" customFormat="1" ht="62.65" customHeight="1">
      <c r="A105" s="34"/>
      <c r="B105" s="35"/>
      <c r="C105" s="178" t="s">
        <v>195</v>
      </c>
      <c r="D105" s="178" t="s">
        <v>167</v>
      </c>
      <c r="E105" s="179" t="s">
        <v>183</v>
      </c>
      <c r="F105" s="180" t="s">
        <v>184</v>
      </c>
      <c r="G105" s="181" t="s">
        <v>170</v>
      </c>
      <c r="H105" s="182">
        <v>41.658000000000001</v>
      </c>
      <c r="I105" s="183"/>
      <c r="J105" s="184">
        <f>ROUND(I105*H105,2)</f>
        <v>0</v>
      </c>
      <c r="K105" s="180" t="s">
        <v>171</v>
      </c>
      <c r="L105" s="39"/>
      <c r="M105" s="185" t="s">
        <v>79</v>
      </c>
      <c r="N105" s="186" t="s">
        <v>51</v>
      </c>
      <c r="O105" s="64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9" t="s">
        <v>172</v>
      </c>
      <c r="AT105" s="189" t="s">
        <v>167</v>
      </c>
      <c r="AU105" s="189" t="s">
        <v>90</v>
      </c>
      <c r="AY105" s="16" t="s">
        <v>165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6" t="s">
        <v>88</v>
      </c>
      <c r="BK105" s="190">
        <f>ROUND(I105*H105,2)</f>
        <v>0</v>
      </c>
      <c r="BL105" s="16" t="s">
        <v>172</v>
      </c>
      <c r="BM105" s="189" t="s">
        <v>2401</v>
      </c>
    </row>
    <row r="106" spans="1:65" s="2" customFormat="1">
      <c r="A106" s="34"/>
      <c r="B106" s="35"/>
      <c r="C106" s="36"/>
      <c r="D106" s="191" t="s">
        <v>174</v>
      </c>
      <c r="E106" s="36"/>
      <c r="F106" s="192" t="s">
        <v>186</v>
      </c>
      <c r="G106" s="36"/>
      <c r="H106" s="36"/>
      <c r="I106" s="193"/>
      <c r="J106" s="36"/>
      <c r="K106" s="36"/>
      <c r="L106" s="39"/>
      <c r="M106" s="194"/>
      <c r="N106" s="195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6" t="s">
        <v>174</v>
      </c>
      <c r="AU106" s="16" t="s">
        <v>90</v>
      </c>
    </row>
    <row r="107" spans="1:65" s="13" customFormat="1">
      <c r="B107" s="196"/>
      <c r="C107" s="197"/>
      <c r="D107" s="198" t="s">
        <v>176</v>
      </c>
      <c r="E107" s="199" t="s">
        <v>79</v>
      </c>
      <c r="F107" s="200" t="s">
        <v>2402</v>
      </c>
      <c r="G107" s="197"/>
      <c r="H107" s="201">
        <v>36.75</v>
      </c>
      <c r="I107" s="202"/>
      <c r="J107" s="197"/>
      <c r="K107" s="197"/>
      <c r="L107" s="203"/>
      <c r="M107" s="204"/>
      <c r="N107" s="205"/>
      <c r="O107" s="205"/>
      <c r="P107" s="205"/>
      <c r="Q107" s="205"/>
      <c r="R107" s="205"/>
      <c r="S107" s="205"/>
      <c r="T107" s="206"/>
      <c r="AT107" s="207" t="s">
        <v>176</v>
      </c>
      <c r="AU107" s="207" t="s">
        <v>90</v>
      </c>
      <c r="AV107" s="13" t="s">
        <v>90</v>
      </c>
      <c r="AW107" s="13" t="s">
        <v>39</v>
      </c>
      <c r="AX107" s="13" t="s">
        <v>81</v>
      </c>
      <c r="AY107" s="207" t="s">
        <v>165</v>
      </c>
    </row>
    <row r="108" spans="1:65" s="13" customFormat="1" ht="22.5">
      <c r="B108" s="196"/>
      <c r="C108" s="197"/>
      <c r="D108" s="198" t="s">
        <v>176</v>
      </c>
      <c r="E108" s="199" t="s">
        <v>79</v>
      </c>
      <c r="F108" s="200" t="s">
        <v>2403</v>
      </c>
      <c r="G108" s="197"/>
      <c r="H108" s="201">
        <v>4.9080000000000004</v>
      </c>
      <c r="I108" s="202"/>
      <c r="J108" s="197"/>
      <c r="K108" s="197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176</v>
      </c>
      <c r="AU108" s="207" t="s">
        <v>90</v>
      </c>
      <c r="AV108" s="13" t="s">
        <v>90</v>
      </c>
      <c r="AW108" s="13" t="s">
        <v>39</v>
      </c>
      <c r="AX108" s="13" t="s">
        <v>81</v>
      </c>
      <c r="AY108" s="207" t="s">
        <v>165</v>
      </c>
    </row>
    <row r="109" spans="1:65" s="2" customFormat="1" ht="44.25" customHeight="1">
      <c r="A109" s="34"/>
      <c r="B109" s="35"/>
      <c r="C109" s="178" t="s">
        <v>202</v>
      </c>
      <c r="D109" s="178" t="s">
        <v>167</v>
      </c>
      <c r="E109" s="179" t="s">
        <v>188</v>
      </c>
      <c r="F109" s="180" t="s">
        <v>189</v>
      </c>
      <c r="G109" s="181" t="s">
        <v>190</v>
      </c>
      <c r="H109" s="182">
        <v>72.902000000000001</v>
      </c>
      <c r="I109" s="183"/>
      <c r="J109" s="184">
        <f>ROUND(I109*H109,2)</f>
        <v>0</v>
      </c>
      <c r="K109" s="180" t="s">
        <v>171</v>
      </c>
      <c r="L109" s="39"/>
      <c r="M109" s="185" t="s">
        <v>79</v>
      </c>
      <c r="N109" s="186" t="s">
        <v>51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89" t="s">
        <v>172</v>
      </c>
      <c r="AT109" s="189" t="s">
        <v>167</v>
      </c>
      <c r="AU109" s="189" t="s">
        <v>90</v>
      </c>
      <c r="AY109" s="16" t="s">
        <v>165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6" t="s">
        <v>88</v>
      </c>
      <c r="BK109" s="190">
        <f>ROUND(I109*H109,2)</f>
        <v>0</v>
      </c>
      <c r="BL109" s="16" t="s">
        <v>172</v>
      </c>
      <c r="BM109" s="189" t="s">
        <v>2404</v>
      </c>
    </row>
    <row r="110" spans="1:65" s="2" customFormat="1">
      <c r="A110" s="34"/>
      <c r="B110" s="35"/>
      <c r="C110" s="36"/>
      <c r="D110" s="191" t="s">
        <v>174</v>
      </c>
      <c r="E110" s="36"/>
      <c r="F110" s="192" t="s">
        <v>192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174</v>
      </c>
      <c r="AU110" s="16" t="s">
        <v>90</v>
      </c>
    </row>
    <row r="111" spans="1:65" s="13" customFormat="1">
      <c r="B111" s="196"/>
      <c r="C111" s="197"/>
      <c r="D111" s="198" t="s">
        <v>176</v>
      </c>
      <c r="E111" s="197"/>
      <c r="F111" s="200" t="s">
        <v>2405</v>
      </c>
      <c r="G111" s="197"/>
      <c r="H111" s="201">
        <v>72.902000000000001</v>
      </c>
      <c r="I111" s="202"/>
      <c r="J111" s="197"/>
      <c r="K111" s="197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176</v>
      </c>
      <c r="AU111" s="207" t="s">
        <v>90</v>
      </c>
      <c r="AV111" s="13" t="s">
        <v>90</v>
      </c>
      <c r="AW111" s="13" t="s">
        <v>4</v>
      </c>
      <c r="AX111" s="13" t="s">
        <v>88</v>
      </c>
      <c r="AY111" s="207" t="s">
        <v>165</v>
      </c>
    </row>
    <row r="112" spans="1:65" s="2" customFormat="1" ht="37.9" customHeight="1">
      <c r="A112" s="34"/>
      <c r="B112" s="35"/>
      <c r="C112" s="178" t="s">
        <v>210</v>
      </c>
      <c r="D112" s="178" t="s">
        <v>167</v>
      </c>
      <c r="E112" s="179" t="s">
        <v>2406</v>
      </c>
      <c r="F112" s="180" t="s">
        <v>2407</v>
      </c>
      <c r="G112" s="181" t="s">
        <v>213</v>
      </c>
      <c r="H112" s="182">
        <v>75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172</v>
      </c>
      <c r="AT112" s="189" t="s">
        <v>167</v>
      </c>
      <c r="AU112" s="189" t="s">
        <v>90</v>
      </c>
      <c r="AY112" s="16" t="s">
        <v>165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88</v>
      </c>
      <c r="BK112" s="190">
        <f>ROUND(I112*H112,2)</f>
        <v>0</v>
      </c>
      <c r="BL112" s="16" t="s">
        <v>172</v>
      </c>
      <c r="BM112" s="189" t="s">
        <v>2408</v>
      </c>
    </row>
    <row r="113" spans="1:65" s="2" customFormat="1">
      <c r="A113" s="34"/>
      <c r="B113" s="35"/>
      <c r="C113" s="36"/>
      <c r="D113" s="191" t="s">
        <v>174</v>
      </c>
      <c r="E113" s="36"/>
      <c r="F113" s="192" t="s">
        <v>2409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174</v>
      </c>
      <c r="AU113" s="16" t="s">
        <v>90</v>
      </c>
    </row>
    <row r="114" spans="1:65" s="13" customFormat="1">
      <c r="B114" s="196"/>
      <c r="C114" s="197"/>
      <c r="D114" s="198" t="s">
        <v>176</v>
      </c>
      <c r="E114" s="199" t="s">
        <v>79</v>
      </c>
      <c r="F114" s="200" t="s">
        <v>2410</v>
      </c>
      <c r="G114" s="197"/>
      <c r="H114" s="201">
        <v>75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176</v>
      </c>
      <c r="AU114" s="207" t="s">
        <v>90</v>
      </c>
      <c r="AV114" s="13" t="s">
        <v>90</v>
      </c>
      <c r="AW114" s="13" t="s">
        <v>39</v>
      </c>
      <c r="AX114" s="13" t="s">
        <v>81</v>
      </c>
      <c r="AY114" s="207" t="s">
        <v>165</v>
      </c>
    </row>
    <row r="115" spans="1:65" s="2" customFormat="1" ht="16.5" customHeight="1">
      <c r="A115" s="34"/>
      <c r="B115" s="35"/>
      <c r="C115" s="208" t="s">
        <v>218</v>
      </c>
      <c r="D115" s="208" t="s">
        <v>319</v>
      </c>
      <c r="E115" s="209" t="s">
        <v>2411</v>
      </c>
      <c r="F115" s="210" t="s">
        <v>2412</v>
      </c>
      <c r="G115" s="211" t="s">
        <v>170</v>
      </c>
      <c r="H115" s="212">
        <v>15</v>
      </c>
      <c r="I115" s="213"/>
      <c r="J115" s="214">
        <f>ROUND(I115*H115,2)</f>
        <v>0</v>
      </c>
      <c r="K115" s="210" t="s">
        <v>171</v>
      </c>
      <c r="L115" s="215"/>
      <c r="M115" s="216" t="s">
        <v>79</v>
      </c>
      <c r="N115" s="217" t="s">
        <v>51</v>
      </c>
      <c r="O115" s="64"/>
      <c r="P115" s="187">
        <f>O115*H115</f>
        <v>0</v>
      </c>
      <c r="Q115" s="187">
        <v>0.21</v>
      </c>
      <c r="R115" s="187">
        <f>Q115*H115</f>
        <v>3.15</v>
      </c>
      <c r="S115" s="187">
        <v>0</v>
      </c>
      <c r="T115" s="18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9" t="s">
        <v>218</v>
      </c>
      <c r="AT115" s="189" t="s">
        <v>319</v>
      </c>
      <c r="AU115" s="189" t="s">
        <v>90</v>
      </c>
      <c r="AY115" s="16" t="s">
        <v>165</v>
      </c>
      <c r="BE115" s="190">
        <f>IF(N115="základní",J115,0)</f>
        <v>0</v>
      </c>
      <c r="BF115" s="190">
        <f>IF(N115="snížená",J115,0)</f>
        <v>0</v>
      </c>
      <c r="BG115" s="190">
        <f>IF(N115="zákl. přenesená",J115,0)</f>
        <v>0</v>
      </c>
      <c r="BH115" s="190">
        <f>IF(N115="sníž. přenesená",J115,0)</f>
        <v>0</v>
      </c>
      <c r="BI115" s="190">
        <f>IF(N115="nulová",J115,0)</f>
        <v>0</v>
      </c>
      <c r="BJ115" s="16" t="s">
        <v>88</v>
      </c>
      <c r="BK115" s="190">
        <f>ROUND(I115*H115,2)</f>
        <v>0</v>
      </c>
      <c r="BL115" s="16" t="s">
        <v>172</v>
      </c>
      <c r="BM115" s="189" t="s">
        <v>2413</v>
      </c>
    </row>
    <row r="116" spans="1:65" s="13" customFormat="1">
      <c r="B116" s="196"/>
      <c r="C116" s="197"/>
      <c r="D116" s="198" t="s">
        <v>176</v>
      </c>
      <c r="E116" s="197"/>
      <c r="F116" s="200" t="s">
        <v>2414</v>
      </c>
      <c r="G116" s="197"/>
      <c r="H116" s="201">
        <v>15</v>
      </c>
      <c r="I116" s="202"/>
      <c r="J116" s="197"/>
      <c r="K116" s="197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176</v>
      </c>
      <c r="AU116" s="207" t="s">
        <v>90</v>
      </c>
      <c r="AV116" s="13" t="s">
        <v>90</v>
      </c>
      <c r="AW116" s="13" t="s">
        <v>4</v>
      </c>
      <c r="AX116" s="13" t="s">
        <v>88</v>
      </c>
      <c r="AY116" s="207" t="s">
        <v>165</v>
      </c>
    </row>
    <row r="117" spans="1:65" s="2" customFormat="1" ht="44.25" customHeight="1">
      <c r="A117" s="34"/>
      <c r="B117" s="35"/>
      <c r="C117" s="178" t="s">
        <v>223</v>
      </c>
      <c r="D117" s="178" t="s">
        <v>167</v>
      </c>
      <c r="E117" s="179" t="s">
        <v>2415</v>
      </c>
      <c r="F117" s="180" t="s">
        <v>2416</v>
      </c>
      <c r="G117" s="181" t="s">
        <v>213</v>
      </c>
      <c r="H117" s="182">
        <v>75</v>
      </c>
      <c r="I117" s="183"/>
      <c r="J117" s="184">
        <f>ROUND(I117*H117,2)</f>
        <v>0</v>
      </c>
      <c r="K117" s="180" t="s">
        <v>171</v>
      </c>
      <c r="L117" s="39"/>
      <c r="M117" s="185" t="s">
        <v>79</v>
      </c>
      <c r="N117" s="186" t="s">
        <v>51</v>
      </c>
      <c r="O117" s="64"/>
      <c r="P117" s="187">
        <f>O117*H117</f>
        <v>0</v>
      </c>
      <c r="Q117" s="187">
        <v>8.0000000000000007E-5</v>
      </c>
      <c r="R117" s="187">
        <f>Q117*H117</f>
        <v>6.0000000000000001E-3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172</v>
      </c>
      <c r="AT117" s="189" t="s">
        <v>167</v>
      </c>
      <c r="AU117" s="189" t="s">
        <v>90</v>
      </c>
      <c r="AY117" s="16" t="s">
        <v>165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6" t="s">
        <v>88</v>
      </c>
      <c r="BK117" s="190">
        <f>ROUND(I117*H117,2)</f>
        <v>0</v>
      </c>
      <c r="BL117" s="16" t="s">
        <v>172</v>
      </c>
      <c r="BM117" s="189" t="s">
        <v>2417</v>
      </c>
    </row>
    <row r="118" spans="1:65" s="2" customFormat="1">
      <c r="A118" s="34"/>
      <c r="B118" s="35"/>
      <c r="C118" s="36"/>
      <c r="D118" s="191" t="s">
        <v>174</v>
      </c>
      <c r="E118" s="36"/>
      <c r="F118" s="192" t="s">
        <v>2418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6" t="s">
        <v>174</v>
      </c>
      <c r="AU118" s="16" t="s">
        <v>90</v>
      </c>
    </row>
    <row r="119" spans="1:65" s="13" customFormat="1">
      <c r="B119" s="196"/>
      <c r="C119" s="197"/>
      <c r="D119" s="198" t="s">
        <v>176</v>
      </c>
      <c r="E119" s="199" t="s">
        <v>79</v>
      </c>
      <c r="F119" s="200" t="s">
        <v>2419</v>
      </c>
      <c r="G119" s="197"/>
      <c r="H119" s="201">
        <v>75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176</v>
      </c>
      <c r="AU119" s="207" t="s">
        <v>90</v>
      </c>
      <c r="AV119" s="13" t="s">
        <v>90</v>
      </c>
      <c r="AW119" s="13" t="s">
        <v>39</v>
      </c>
      <c r="AX119" s="13" t="s">
        <v>81</v>
      </c>
      <c r="AY119" s="207" t="s">
        <v>165</v>
      </c>
    </row>
    <row r="120" spans="1:65" s="2" customFormat="1" ht="16.5" customHeight="1">
      <c r="A120" s="34"/>
      <c r="B120" s="35"/>
      <c r="C120" s="208" t="s">
        <v>229</v>
      </c>
      <c r="D120" s="208" t="s">
        <v>319</v>
      </c>
      <c r="E120" s="209" t="s">
        <v>2420</v>
      </c>
      <c r="F120" s="210" t="s">
        <v>2421</v>
      </c>
      <c r="G120" s="211" t="s">
        <v>213</v>
      </c>
      <c r="H120" s="212">
        <v>86.25</v>
      </c>
      <c r="I120" s="213"/>
      <c r="J120" s="214">
        <f>ROUND(I120*H120,2)</f>
        <v>0</v>
      </c>
      <c r="K120" s="210" t="s">
        <v>79</v>
      </c>
      <c r="L120" s="215"/>
      <c r="M120" s="216" t="s">
        <v>79</v>
      </c>
      <c r="N120" s="217" t="s">
        <v>51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218</v>
      </c>
      <c r="AT120" s="189" t="s">
        <v>319</v>
      </c>
      <c r="AU120" s="189" t="s">
        <v>90</v>
      </c>
      <c r="AY120" s="16" t="s">
        <v>165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6" t="s">
        <v>88</v>
      </c>
      <c r="BK120" s="190">
        <f>ROUND(I120*H120,2)</f>
        <v>0</v>
      </c>
      <c r="BL120" s="16" t="s">
        <v>172</v>
      </c>
      <c r="BM120" s="189" t="s">
        <v>2422</v>
      </c>
    </row>
    <row r="121" spans="1:65" s="13" customFormat="1">
      <c r="B121" s="196"/>
      <c r="C121" s="197"/>
      <c r="D121" s="198" t="s">
        <v>176</v>
      </c>
      <c r="E121" s="197"/>
      <c r="F121" s="200" t="s">
        <v>2423</v>
      </c>
      <c r="G121" s="197"/>
      <c r="H121" s="201">
        <v>86.25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AT121" s="207" t="s">
        <v>176</v>
      </c>
      <c r="AU121" s="207" t="s">
        <v>90</v>
      </c>
      <c r="AV121" s="13" t="s">
        <v>90</v>
      </c>
      <c r="AW121" s="13" t="s">
        <v>4</v>
      </c>
      <c r="AX121" s="13" t="s">
        <v>88</v>
      </c>
      <c r="AY121" s="207" t="s">
        <v>165</v>
      </c>
    </row>
    <row r="122" spans="1:65" s="2" customFormat="1" ht="33" customHeight="1">
      <c r="A122" s="34"/>
      <c r="B122" s="35"/>
      <c r="C122" s="178" t="s">
        <v>236</v>
      </c>
      <c r="D122" s="178" t="s">
        <v>167</v>
      </c>
      <c r="E122" s="179" t="s">
        <v>2424</v>
      </c>
      <c r="F122" s="180" t="s">
        <v>2425</v>
      </c>
      <c r="G122" s="181" t="s">
        <v>213</v>
      </c>
      <c r="H122" s="182">
        <v>75</v>
      </c>
      <c r="I122" s="183"/>
      <c r="J122" s="184">
        <f>ROUND(I122*H122,2)</f>
        <v>0</v>
      </c>
      <c r="K122" s="180" t="s">
        <v>171</v>
      </c>
      <c r="L122" s="39"/>
      <c r="M122" s="185" t="s">
        <v>79</v>
      </c>
      <c r="N122" s="186" t="s">
        <v>51</v>
      </c>
      <c r="O122" s="64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9" t="s">
        <v>172</v>
      </c>
      <c r="AT122" s="189" t="s">
        <v>167</v>
      </c>
      <c r="AU122" s="189" t="s">
        <v>90</v>
      </c>
      <c r="AY122" s="16" t="s">
        <v>165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6" t="s">
        <v>88</v>
      </c>
      <c r="BK122" s="190">
        <f>ROUND(I122*H122,2)</f>
        <v>0</v>
      </c>
      <c r="BL122" s="16" t="s">
        <v>172</v>
      </c>
      <c r="BM122" s="189" t="s">
        <v>2426</v>
      </c>
    </row>
    <row r="123" spans="1:65" s="2" customFormat="1">
      <c r="A123" s="34"/>
      <c r="B123" s="35"/>
      <c r="C123" s="36"/>
      <c r="D123" s="191" t="s">
        <v>174</v>
      </c>
      <c r="E123" s="36"/>
      <c r="F123" s="192" t="s">
        <v>2427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6" t="s">
        <v>174</v>
      </c>
      <c r="AU123" s="16" t="s">
        <v>90</v>
      </c>
    </row>
    <row r="124" spans="1:65" s="13" customFormat="1">
      <c r="B124" s="196"/>
      <c r="C124" s="197"/>
      <c r="D124" s="198" t="s">
        <v>176</v>
      </c>
      <c r="E124" s="199" t="s">
        <v>79</v>
      </c>
      <c r="F124" s="200" t="s">
        <v>2410</v>
      </c>
      <c r="G124" s="197"/>
      <c r="H124" s="201">
        <v>75</v>
      </c>
      <c r="I124" s="202"/>
      <c r="J124" s="197"/>
      <c r="K124" s="197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176</v>
      </c>
      <c r="AU124" s="207" t="s">
        <v>90</v>
      </c>
      <c r="AV124" s="13" t="s">
        <v>90</v>
      </c>
      <c r="AW124" s="13" t="s">
        <v>39</v>
      </c>
      <c r="AX124" s="13" t="s">
        <v>81</v>
      </c>
      <c r="AY124" s="207" t="s">
        <v>165</v>
      </c>
    </row>
    <row r="125" spans="1:65" s="2" customFormat="1" ht="37.9" customHeight="1">
      <c r="A125" s="34"/>
      <c r="B125" s="35"/>
      <c r="C125" s="178" t="s">
        <v>239</v>
      </c>
      <c r="D125" s="178" t="s">
        <v>167</v>
      </c>
      <c r="E125" s="179" t="s">
        <v>2428</v>
      </c>
      <c r="F125" s="180" t="s">
        <v>2429</v>
      </c>
      <c r="G125" s="181" t="s">
        <v>213</v>
      </c>
      <c r="H125" s="182">
        <v>690</v>
      </c>
      <c r="I125" s="183"/>
      <c r="J125" s="184">
        <f>ROUND(I125*H125,2)</f>
        <v>0</v>
      </c>
      <c r="K125" s="180" t="s">
        <v>171</v>
      </c>
      <c r="L125" s="39"/>
      <c r="M125" s="185" t="s">
        <v>79</v>
      </c>
      <c r="N125" s="186" t="s">
        <v>51</v>
      </c>
      <c r="O125" s="64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9" t="s">
        <v>172</v>
      </c>
      <c r="AT125" s="189" t="s">
        <v>167</v>
      </c>
      <c r="AU125" s="189" t="s">
        <v>90</v>
      </c>
      <c r="AY125" s="16" t="s">
        <v>165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6" t="s">
        <v>88</v>
      </c>
      <c r="BK125" s="190">
        <f>ROUND(I125*H125,2)</f>
        <v>0</v>
      </c>
      <c r="BL125" s="16" t="s">
        <v>172</v>
      </c>
      <c r="BM125" s="189" t="s">
        <v>2430</v>
      </c>
    </row>
    <row r="126" spans="1:65" s="2" customFormat="1">
      <c r="A126" s="34"/>
      <c r="B126" s="35"/>
      <c r="C126" s="36"/>
      <c r="D126" s="191" t="s">
        <v>174</v>
      </c>
      <c r="E126" s="36"/>
      <c r="F126" s="192" t="s">
        <v>2431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6" t="s">
        <v>174</v>
      </c>
      <c r="AU126" s="16" t="s">
        <v>90</v>
      </c>
    </row>
    <row r="127" spans="1:65" s="13" customFormat="1">
      <c r="B127" s="196"/>
      <c r="C127" s="197"/>
      <c r="D127" s="198" t="s">
        <v>176</v>
      </c>
      <c r="E127" s="199" t="s">
        <v>79</v>
      </c>
      <c r="F127" s="200" t="s">
        <v>2432</v>
      </c>
      <c r="G127" s="197"/>
      <c r="H127" s="201">
        <v>690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176</v>
      </c>
      <c r="AU127" s="207" t="s">
        <v>90</v>
      </c>
      <c r="AV127" s="13" t="s">
        <v>90</v>
      </c>
      <c r="AW127" s="13" t="s">
        <v>39</v>
      </c>
      <c r="AX127" s="13" t="s">
        <v>81</v>
      </c>
      <c r="AY127" s="207" t="s">
        <v>165</v>
      </c>
    </row>
    <row r="128" spans="1:65" s="2" customFormat="1" ht="16.5" customHeight="1">
      <c r="A128" s="34"/>
      <c r="B128" s="35"/>
      <c r="C128" s="208" t="s">
        <v>244</v>
      </c>
      <c r="D128" s="208" t="s">
        <v>319</v>
      </c>
      <c r="E128" s="209" t="s">
        <v>2433</v>
      </c>
      <c r="F128" s="210" t="s">
        <v>2434</v>
      </c>
      <c r="G128" s="211" t="s">
        <v>1333</v>
      </c>
      <c r="H128" s="212">
        <v>3.7949999999999999</v>
      </c>
      <c r="I128" s="213"/>
      <c r="J128" s="214">
        <f>ROUND(I128*H128,2)</f>
        <v>0</v>
      </c>
      <c r="K128" s="210" t="s">
        <v>171</v>
      </c>
      <c r="L128" s="215"/>
      <c r="M128" s="216" t="s">
        <v>79</v>
      </c>
      <c r="N128" s="217" t="s">
        <v>51</v>
      </c>
      <c r="O128" s="64"/>
      <c r="P128" s="187">
        <f>O128*H128</f>
        <v>0</v>
      </c>
      <c r="Q128" s="187">
        <v>1E-3</v>
      </c>
      <c r="R128" s="187">
        <f>Q128*H128</f>
        <v>3.7950000000000002E-3</v>
      </c>
      <c r="S128" s="187">
        <v>0</v>
      </c>
      <c r="T128" s="18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9" t="s">
        <v>218</v>
      </c>
      <c r="AT128" s="189" t="s">
        <v>319</v>
      </c>
      <c r="AU128" s="189" t="s">
        <v>90</v>
      </c>
      <c r="AY128" s="16" t="s">
        <v>165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6" t="s">
        <v>88</v>
      </c>
      <c r="BK128" s="190">
        <f>ROUND(I128*H128,2)</f>
        <v>0</v>
      </c>
      <c r="BL128" s="16" t="s">
        <v>172</v>
      </c>
      <c r="BM128" s="189" t="s">
        <v>2435</v>
      </c>
    </row>
    <row r="129" spans="1:65" s="13" customFormat="1">
      <c r="B129" s="196"/>
      <c r="C129" s="197"/>
      <c r="D129" s="198" t="s">
        <v>176</v>
      </c>
      <c r="E129" s="197"/>
      <c r="F129" s="200" t="s">
        <v>2436</v>
      </c>
      <c r="G129" s="197"/>
      <c r="H129" s="201">
        <v>3.7949999999999999</v>
      </c>
      <c r="I129" s="202"/>
      <c r="J129" s="197"/>
      <c r="K129" s="197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176</v>
      </c>
      <c r="AU129" s="207" t="s">
        <v>90</v>
      </c>
      <c r="AV129" s="13" t="s">
        <v>90</v>
      </c>
      <c r="AW129" s="13" t="s">
        <v>4</v>
      </c>
      <c r="AX129" s="13" t="s">
        <v>88</v>
      </c>
      <c r="AY129" s="207" t="s">
        <v>165</v>
      </c>
    </row>
    <row r="130" spans="1:65" s="2" customFormat="1" ht="37.9" customHeight="1">
      <c r="A130" s="34"/>
      <c r="B130" s="35"/>
      <c r="C130" s="178" t="s">
        <v>253</v>
      </c>
      <c r="D130" s="178" t="s">
        <v>167</v>
      </c>
      <c r="E130" s="179" t="s">
        <v>2437</v>
      </c>
      <c r="F130" s="180" t="s">
        <v>2438</v>
      </c>
      <c r="G130" s="181" t="s">
        <v>213</v>
      </c>
      <c r="H130" s="182">
        <v>2600</v>
      </c>
      <c r="I130" s="183"/>
      <c r="J130" s="184">
        <f>ROUND(I130*H130,2)</f>
        <v>0</v>
      </c>
      <c r="K130" s="180" t="s">
        <v>171</v>
      </c>
      <c r="L130" s="39"/>
      <c r="M130" s="185" t="s">
        <v>79</v>
      </c>
      <c r="N130" s="186" t="s">
        <v>51</v>
      </c>
      <c r="O130" s="64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9" t="s">
        <v>172</v>
      </c>
      <c r="AT130" s="189" t="s">
        <v>167</v>
      </c>
      <c r="AU130" s="189" t="s">
        <v>90</v>
      </c>
      <c r="AY130" s="16" t="s">
        <v>165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6" t="s">
        <v>88</v>
      </c>
      <c r="BK130" s="190">
        <f>ROUND(I130*H130,2)</f>
        <v>0</v>
      </c>
      <c r="BL130" s="16" t="s">
        <v>172</v>
      </c>
      <c r="BM130" s="189" t="s">
        <v>2439</v>
      </c>
    </row>
    <row r="131" spans="1:65" s="2" customFormat="1">
      <c r="A131" s="34"/>
      <c r="B131" s="35"/>
      <c r="C131" s="36"/>
      <c r="D131" s="191" t="s">
        <v>174</v>
      </c>
      <c r="E131" s="36"/>
      <c r="F131" s="192" t="s">
        <v>2440</v>
      </c>
      <c r="G131" s="36"/>
      <c r="H131" s="36"/>
      <c r="I131" s="193"/>
      <c r="J131" s="36"/>
      <c r="K131" s="36"/>
      <c r="L131" s="39"/>
      <c r="M131" s="194"/>
      <c r="N131" s="195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6" t="s">
        <v>174</v>
      </c>
      <c r="AU131" s="16" t="s">
        <v>90</v>
      </c>
    </row>
    <row r="132" spans="1:65" s="13" customFormat="1">
      <c r="B132" s="196"/>
      <c r="C132" s="197"/>
      <c r="D132" s="198" t="s">
        <v>176</v>
      </c>
      <c r="E132" s="199" t="s">
        <v>79</v>
      </c>
      <c r="F132" s="200" t="s">
        <v>2441</v>
      </c>
      <c r="G132" s="197"/>
      <c r="H132" s="201">
        <v>2600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176</v>
      </c>
      <c r="AU132" s="207" t="s">
        <v>90</v>
      </c>
      <c r="AV132" s="13" t="s">
        <v>90</v>
      </c>
      <c r="AW132" s="13" t="s">
        <v>39</v>
      </c>
      <c r="AX132" s="13" t="s">
        <v>81</v>
      </c>
      <c r="AY132" s="207" t="s">
        <v>165</v>
      </c>
    </row>
    <row r="133" spans="1:65" s="2" customFormat="1" ht="16.5" customHeight="1">
      <c r="A133" s="34"/>
      <c r="B133" s="35"/>
      <c r="C133" s="208" t="s">
        <v>8</v>
      </c>
      <c r="D133" s="208" t="s">
        <v>319</v>
      </c>
      <c r="E133" s="209" t="s">
        <v>2433</v>
      </c>
      <c r="F133" s="210" t="s">
        <v>2434</v>
      </c>
      <c r="G133" s="211" t="s">
        <v>1333</v>
      </c>
      <c r="H133" s="212">
        <v>14.3</v>
      </c>
      <c r="I133" s="213"/>
      <c r="J133" s="214">
        <f>ROUND(I133*H133,2)</f>
        <v>0</v>
      </c>
      <c r="K133" s="210" t="s">
        <v>171</v>
      </c>
      <c r="L133" s="215"/>
      <c r="M133" s="216" t="s">
        <v>79</v>
      </c>
      <c r="N133" s="217" t="s">
        <v>51</v>
      </c>
      <c r="O133" s="64"/>
      <c r="P133" s="187">
        <f>O133*H133</f>
        <v>0</v>
      </c>
      <c r="Q133" s="187">
        <v>1E-3</v>
      </c>
      <c r="R133" s="187">
        <f>Q133*H133</f>
        <v>1.43E-2</v>
      </c>
      <c r="S133" s="187">
        <v>0</v>
      </c>
      <c r="T133" s="18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9" t="s">
        <v>218</v>
      </c>
      <c r="AT133" s="189" t="s">
        <v>319</v>
      </c>
      <c r="AU133" s="189" t="s">
        <v>90</v>
      </c>
      <c r="AY133" s="16" t="s">
        <v>165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6" t="s">
        <v>88</v>
      </c>
      <c r="BK133" s="190">
        <f>ROUND(I133*H133,2)</f>
        <v>0</v>
      </c>
      <c r="BL133" s="16" t="s">
        <v>172</v>
      </c>
      <c r="BM133" s="189" t="s">
        <v>2442</v>
      </c>
    </row>
    <row r="134" spans="1:65" s="13" customFormat="1">
      <c r="B134" s="196"/>
      <c r="C134" s="197"/>
      <c r="D134" s="198" t="s">
        <v>176</v>
      </c>
      <c r="E134" s="197"/>
      <c r="F134" s="200" t="s">
        <v>2443</v>
      </c>
      <c r="G134" s="197"/>
      <c r="H134" s="201">
        <v>14.3</v>
      </c>
      <c r="I134" s="202"/>
      <c r="J134" s="197"/>
      <c r="K134" s="197"/>
      <c r="L134" s="203"/>
      <c r="M134" s="204"/>
      <c r="N134" s="205"/>
      <c r="O134" s="205"/>
      <c r="P134" s="205"/>
      <c r="Q134" s="205"/>
      <c r="R134" s="205"/>
      <c r="S134" s="205"/>
      <c r="T134" s="206"/>
      <c r="AT134" s="207" t="s">
        <v>176</v>
      </c>
      <c r="AU134" s="207" t="s">
        <v>90</v>
      </c>
      <c r="AV134" s="13" t="s">
        <v>90</v>
      </c>
      <c r="AW134" s="13" t="s">
        <v>4</v>
      </c>
      <c r="AX134" s="13" t="s">
        <v>88</v>
      </c>
      <c r="AY134" s="207" t="s">
        <v>165</v>
      </c>
    </row>
    <row r="135" spans="1:65" s="2" customFormat="1" ht="24.2" customHeight="1">
      <c r="A135" s="34"/>
      <c r="B135" s="35"/>
      <c r="C135" s="178" t="s">
        <v>267</v>
      </c>
      <c r="D135" s="178" t="s">
        <v>167</v>
      </c>
      <c r="E135" s="179" t="s">
        <v>2444</v>
      </c>
      <c r="F135" s="180" t="s">
        <v>2445</v>
      </c>
      <c r="G135" s="181" t="s">
        <v>213</v>
      </c>
      <c r="H135" s="182">
        <v>119.196</v>
      </c>
      <c r="I135" s="183"/>
      <c r="J135" s="184">
        <f>ROUND(I135*H135,2)</f>
        <v>0</v>
      </c>
      <c r="K135" s="180" t="s">
        <v>171</v>
      </c>
      <c r="L135" s="39"/>
      <c r="M135" s="185" t="s">
        <v>79</v>
      </c>
      <c r="N135" s="186" t="s">
        <v>51</v>
      </c>
      <c r="O135" s="64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9" t="s">
        <v>172</v>
      </c>
      <c r="AT135" s="189" t="s">
        <v>167</v>
      </c>
      <c r="AU135" s="189" t="s">
        <v>90</v>
      </c>
      <c r="AY135" s="16" t="s">
        <v>165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6" t="s">
        <v>88</v>
      </c>
      <c r="BK135" s="190">
        <f>ROUND(I135*H135,2)</f>
        <v>0</v>
      </c>
      <c r="BL135" s="16" t="s">
        <v>172</v>
      </c>
      <c r="BM135" s="189" t="s">
        <v>2446</v>
      </c>
    </row>
    <row r="136" spans="1:65" s="2" customFormat="1">
      <c r="A136" s="34"/>
      <c r="B136" s="35"/>
      <c r="C136" s="36"/>
      <c r="D136" s="191" t="s">
        <v>174</v>
      </c>
      <c r="E136" s="36"/>
      <c r="F136" s="192" t="s">
        <v>2447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6" t="s">
        <v>174</v>
      </c>
      <c r="AU136" s="16" t="s">
        <v>90</v>
      </c>
    </row>
    <row r="137" spans="1:65" s="13" customFormat="1">
      <c r="B137" s="196"/>
      <c r="C137" s="197"/>
      <c r="D137" s="198" t="s">
        <v>176</v>
      </c>
      <c r="E137" s="199" t="s">
        <v>79</v>
      </c>
      <c r="F137" s="200" t="s">
        <v>2448</v>
      </c>
      <c r="G137" s="197"/>
      <c r="H137" s="201">
        <v>119.196</v>
      </c>
      <c r="I137" s="202"/>
      <c r="J137" s="197"/>
      <c r="K137" s="197"/>
      <c r="L137" s="203"/>
      <c r="M137" s="204"/>
      <c r="N137" s="205"/>
      <c r="O137" s="205"/>
      <c r="P137" s="205"/>
      <c r="Q137" s="205"/>
      <c r="R137" s="205"/>
      <c r="S137" s="205"/>
      <c r="T137" s="206"/>
      <c r="AT137" s="207" t="s">
        <v>176</v>
      </c>
      <c r="AU137" s="207" t="s">
        <v>90</v>
      </c>
      <c r="AV137" s="13" t="s">
        <v>90</v>
      </c>
      <c r="AW137" s="13" t="s">
        <v>39</v>
      </c>
      <c r="AX137" s="13" t="s">
        <v>81</v>
      </c>
      <c r="AY137" s="207" t="s">
        <v>165</v>
      </c>
    </row>
    <row r="138" spans="1:65" s="2" customFormat="1" ht="24.2" customHeight="1">
      <c r="A138" s="34"/>
      <c r="B138" s="35"/>
      <c r="C138" s="178" t="s">
        <v>276</v>
      </c>
      <c r="D138" s="178" t="s">
        <v>167</v>
      </c>
      <c r="E138" s="179" t="s">
        <v>2449</v>
      </c>
      <c r="F138" s="180" t="s">
        <v>2450</v>
      </c>
      <c r="G138" s="181" t="s">
        <v>213</v>
      </c>
      <c r="H138" s="182">
        <v>690</v>
      </c>
      <c r="I138" s="183"/>
      <c r="J138" s="184">
        <f>ROUND(I138*H138,2)</f>
        <v>0</v>
      </c>
      <c r="K138" s="180" t="s">
        <v>171</v>
      </c>
      <c r="L138" s="39"/>
      <c r="M138" s="185" t="s">
        <v>79</v>
      </c>
      <c r="N138" s="186" t="s">
        <v>51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172</v>
      </c>
      <c r="AT138" s="189" t="s">
        <v>167</v>
      </c>
      <c r="AU138" s="189" t="s">
        <v>90</v>
      </c>
      <c r="AY138" s="16" t="s">
        <v>165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6" t="s">
        <v>88</v>
      </c>
      <c r="BK138" s="190">
        <f>ROUND(I138*H138,2)</f>
        <v>0</v>
      </c>
      <c r="BL138" s="16" t="s">
        <v>172</v>
      </c>
      <c r="BM138" s="189" t="s">
        <v>2451</v>
      </c>
    </row>
    <row r="139" spans="1:65" s="2" customFormat="1">
      <c r="A139" s="34"/>
      <c r="B139" s="35"/>
      <c r="C139" s="36"/>
      <c r="D139" s="191" t="s">
        <v>174</v>
      </c>
      <c r="E139" s="36"/>
      <c r="F139" s="192" t="s">
        <v>2452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6" t="s">
        <v>174</v>
      </c>
      <c r="AU139" s="16" t="s">
        <v>90</v>
      </c>
    </row>
    <row r="140" spans="1:65" s="13" customFormat="1">
      <c r="B140" s="196"/>
      <c r="C140" s="197"/>
      <c r="D140" s="198" t="s">
        <v>176</v>
      </c>
      <c r="E140" s="199" t="s">
        <v>79</v>
      </c>
      <c r="F140" s="200" t="s">
        <v>2432</v>
      </c>
      <c r="G140" s="197"/>
      <c r="H140" s="201">
        <v>690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176</v>
      </c>
      <c r="AU140" s="207" t="s">
        <v>90</v>
      </c>
      <c r="AV140" s="13" t="s">
        <v>90</v>
      </c>
      <c r="AW140" s="13" t="s">
        <v>39</v>
      </c>
      <c r="AX140" s="13" t="s">
        <v>81</v>
      </c>
      <c r="AY140" s="207" t="s">
        <v>165</v>
      </c>
    </row>
    <row r="141" spans="1:65" s="2" customFormat="1" ht="24.2" customHeight="1">
      <c r="A141" s="34"/>
      <c r="B141" s="35"/>
      <c r="C141" s="178" t="s">
        <v>285</v>
      </c>
      <c r="D141" s="178" t="s">
        <v>167</v>
      </c>
      <c r="E141" s="179" t="s">
        <v>2453</v>
      </c>
      <c r="F141" s="180" t="s">
        <v>2454</v>
      </c>
      <c r="G141" s="181" t="s">
        <v>213</v>
      </c>
      <c r="H141" s="182">
        <v>2600</v>
      </c>
      <c r="I141" s="183"/>
      <c r="J141" s="184">
        <f>ROUND(I141*H141,2)</f>
        <v>0</v>
      </c>
      <c r="K141" s="180" t="s">
        <v>171</v>
      </c>
      <c r="L141" s="39"/>
      <c r="M141" s="185" t="s">
        <v>79</v>
      </c>
      <c r="N141" s="186" t="s">
        <v>51</v>
      </c>
      <c r="O141" s="64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9" t="s">
        <v>172</v>
      </c>
      <c r="AT141" s="189" t="s">
        <v>167</v>
      </c>
      <c r="AU141" s="189" t="s">
        <v>90</v>
      </c>
      <c r="AY141" s="16" t="s">
        <v>165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6" t="s">
        <v>88</v>
      </c>
      <c r="BK141" s="190">
        <f>ROUND(I141*H141,2)</f>
        <v>0</v>
      </c>
      <c r="BL141" s="16" t="s">
        <v>172</v>
      </c>
      <c r="BM141" s="189" t="s">
        <v>2455</v>
      </c>
    </row>
    <row r="142" spans="1:65" s="2" customFormat="1">
      <c r="A142" s="34"/>
      <c r="B142" s="35"/>
      <c r="C142" s="36"/>
      <c r="D142" s="191" t="s">
        <v>174</v>
      </c>
      <c r="E142" s="36"/>
      <c r="F142" s="192" t="s">
        <v>2456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6" t="s">
        <v>174</v>
      </c>
      <c r="AU142" s="16" t="s">
        <v>90</v>
      </c>
    </row>
    <row r="143" spans="1:65" s="13" customFormat="1">
      <c r="B143" s="196"/>
      <c r="C143" s="197"/>
      <c r="D143" s="198" t="s">
        <v>176</v>
      </c>
      <c r="E143" s="199" t="s">
        <v>79</v>
      </c>
      <c r="F143" s="200" t="s">
        <v>2441</v>
      </c>
      <c r="G143" s="197"/>
      <c r="H143" s="201">
        <v>2600</v>
      </c>
      <c r="I143" s="202"/>
      <c r="J143" s="197"/>
      <c r="K143" s="197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176</v>
      </c>
      <c r="AU143" s="207" t="s">
        <v>90</v>
      </c>
      <c r="AV143" s="13" t="s">
        <v>90</v>
      </c>
      <c r="AW143" s="13" t="s">
        <v>39</v>
      </c>
      <c r="AX143" s="13" t="s">
        <v>81</v>
      </c>
      <c r="AY143" s="207" t="s">
        <v>165</v>
      </c>
    </row>
    <row r="144" spans="1:65" s="12" customFormat="1" ht="22.9" customHeight="1">
      <c r="B144" s="162"/>
      <c r="C144" s="163"/>
      <c r="D144" s="164" t="s">
        <v>80</v>
      </c>
      <c r="E144" s="176" t="s">
        <v>182</v>
      </c>
      <c r="F144" s="176" t="s">
        <v>201</v>
      </c>
      <c r="G144" s="163"/>
      <c r="H144" s="163"/>
      <c r="I144" s="166"/>
      <c r="J144" s="177">
        <f>BK144</f>
        <v>0</v>
      </c>
      <c r="K144" s="163"/>
      <c r="L144" s="168"/>
      <c r="M144" s="169"/>
      <c r="N144" s="170"/>
      <c r="O144" s="170"/>
      <c r="P144" s="171">
        <f>SUM(P145:P177)</f>
        <v>0</v>
      </c>
      <c r="Q144" s="170"/>
      <c r="R144" s="171">
        <f>SUM(R145:R177)</f>
        <v>16.609249999999996</v>
      </c>
      <c r="S144" s="170"/>
      <c r="T144" s="172">
        <f>SUM(T145:T177)</f>
        <v>0</v>
      </c>
      <c r="AR144" s="173" t="s">
        <v>88</v>
      </c>
      <c r="AT144" s="174" t="s">
        <v>80</v>
      </c>
      <c r="AU144" s="174" t="s">
        <v>88</v>
      </c>
      <c r="AY144" s="173" t="s">
        <v>165</v>
      </c>
      <c r="BK144" s="175">
        <f>SUM(BK145:BK177)</f>
        <v>0</v>
      </c>
    </row>
    <row r="145" spans="1:65" s="2" customFormat="1" ht="44.25" customHeight="1">
      <c r="A145" s="34"/>
      <c r="B145" s="35"/>
      <c r="C145" s="178" t="s">
        <v>294</v>
      </c>
      <c r="D145" s="178" t="s">
        <v>167</v>
      </c>
      <c r="E145" s="179" t="s">
        <v>2457</v>
      </c>
      <c r="F145" s="180" t="s">
        <v>2458</v>
      </c>
      <c r="G145" s="181" t="s">
        <v>232</v>
      </c>
      <c r="H145" s="182">
        <v>7</v>
      </c>
      <c r="I145" s="183"/>
      <c r="J145" s="184">
        <f>ROUND(I145*H145,2)</f>
        <v>0</v>
      </c>
      <c r="K145" s="180" t="s">
        <v>171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0.17488999999999999</v>
      </c>
      <c r="R145" s="187">
        <f>Q145*H145</f>
        <v>1.2242299999999999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172</v>
      </c>
      <c r="AT145" s="189" t="s">
        <v>167</v>
      </c>
      <c r="AU145" s="189" t="s">
        <v>90</v>
      </c>
      <c r="AY145" s="16" t="s">
        <v>165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6" t="s">
        <v>88</v>
      </c>
      <c r="BK145" s="190">
        <f>ROUND(I145*H145,2)</f>
        <v>0</v>
      </c>
      <c r="BL145" s="16" t="s">
        <v>172</v>
      </c>
      <c r="BM145" s="189" t="s">
        <v>2459</v>
      </c>
    </row>
    <row r="146" spans="1:65" s="2" customFormat="1">
      <c r="A146" s="34"/>
      <c r="B146" s="35"/>
      <c r="C146" s="36"/>
      <c r="D146" s="191" t="s">
        <v>174</v>
      </c>
      <c r="E146" s="36"/>
      <c r="F146" s="192" t="s">
        <v>2460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6" t="s">
        <v>174</v>
      </c>
      <c r="AU146" s="16" t="s">
        <v>90</v>
      </c>
    </row>
    <row r="147" spans="1:65" s="13" customFormat="1" ht="22.5">
      <c r="B147" s="196"/>
      <c r="C147" s="197"/>
      <c r="D147" s="198" t="s">
        <v>176</v>
      </c>
      <c r="E147" s="199" t="s">
        <v>79</v>
      </c>
      <c r="F147" s="200" t="s">
        <v>2461</v>
      </c>
      <c r="G147" s="197"/>
      <c r="H147" s="201">
        <v>7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176</v>
      </c>
      <c r="AU147" s="207" t="s">
        <v>90</v>
      </c>
      <c r="AV147" s="13" t="s">
        <v>90</v>
      </c>
      <c r="AW147" s="13" t="s">
        <v>39</v>
      </c>
      <c r="AX147" s="13" t="s">
        <v>81</v>
      </c>
      <c r="AY147" s="207" t="s">
        <v>165</v>
      </c>
    </row>
    <row r="148" spans="1:65" s="2" customFormat="1" ht="44.25" customHeight="1">
      <c r="A148" s="34"/>
      <c r="B148" s="35"/>
      <c r="C148" s="178" t="s">
        <v>300</v>
      </c>
      <c r="D148" s="178" t="s">
        <v>167</v>
      </c>
      <c r="E148" s="179" t="s">
        <v>2462</v>
      </c>
      <c r="F148" s="180" t="s">
        <v>2463</v>
      </c>
      <c r="G148" s="181" t="s">
        <v>232</v>
      </c>
      <c r="H148" s="182">
        <v>53</v>
      </c>
      <c r="I148" s="183"/>
      <c r="J148" s="184">
        <f>ROUND(I148*H148,2)</f>
        <v>0</v>
      </c>
      <c r="K148" s="180" t="s">
        <v>171</v>
      </c>
      <c r="L148" s="39"/>
      <c r="M148" s="185" t="s">
        <v>79</v>
      </c>
      <c r="N148" s="186" t="s">
        <v>51</v>
      </c>
      <c r="O148" s="64"/>
      <c r="P148" s="187">
        <f>O148*H148</f>
        <v>0</v>
      </c>
      <c r="Q148" s="187">
        <v>0.17488999999999999</v>
      </c>
      <c r="R148" s="187">
        <f>Q148*H148</f>
        <v>9.269169999999999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9" t="s">
        <v>172</v>
      </c>
      <c r="AT148" s="189" t="s">
        <v>167</v>
      </c>
      <c r="AU148" s="189" t="s">
        <v>90</v>
      </c>
      <c r="AY148" s="16" t="s">
        <v>165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6" t="s">
        <v>88</v>
      </c>
      <c r="BK148" s="190">
        <f>ROUND(I148*H148,2)</f>
        <v>0</v>
      </c>
      <c r="BL148" s="16" t="s">
        <v>172</v>
      </c>
      <c r="BM148" s="189" t="s">
        <v>2464</v>
      </c>
    </row>
    <row r="149" spans="1:65" s="2" customFormat="1">
      <c r="A149" s="34"/>
      <c r="B149" s="35"/>
      <c r="C149" s="36"/>
      <c r="D149" s="191" t="s">
        <v>174</v>
      </c>
      <c r="E149" s="36"/>
      <c r="F149" s="192" t="s">
        <v>2465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6" t="s">
        <v>174</v>
      </c>
      <c r="AU149" s="16" t="s">
        <v>90</v>
      </c>
    </row>
    <row r="150" spans="1:65" s="2" customFormat="1" ht="24.2" customHeight="1">
      <c r="A150" s="34"/>
      <c r="B150" s="35"/>
      <c r="C150" s="208" t="s">
        <v>7</v>
      </c>
      <c r="D150" s="208" t="s">
        <v>319</v>
      </c>
      <c r="E150" s="209" t="s">
        <v>2466</v>
      </c>
      <c r="F150" s="210" t="s">
        <v>2467</v>
      </c>
      <c r="G150" s="211" t="s">
        <v>232</v>
      </c>
      <c r="H150" s="212">
        <v>53</v>
      </c>
      <c r="I150" s="213"/>
      <c r="J150" s="214">
        <f>ROUND(I150*H150,2)</f>
        <v>0</v>
      </c>
      <c r="K150" s="210" t="s">
        <v>171</v>
      </c>
      <c r="L150" s="215"/>
      <c r="M150" s="216" t="s">
        <v>79</v>
      </c>
      <c r="N150" s="217" t="s">
        <v>51</v>
      </c>
      <c r="O150" s="64"/>
      <c r="P150" s="187">
        <f>O150*H150</f>
        <v>0</v>
      </c>
      <c r="Q150" s="187">
        <v>4.7000000000000002E-3</v>
      </c>
      <c r="R150" s="187">
        <f>Q150*H150</f>
        <v>0.24910000000000002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218</v>
      </c>
      <c r="AT150" s="189" t="s">
        <v>319</v>
      </c>
      <c r="AU150" s="189" t="s">
        <v>90</v>
      </c>
      <c r="AY150" s="16" t="s">
        <v>165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6" t="s">
        <v>88</v>
      </c>
      <c r="BK150" s="190">
        <f>ROUND(I150*H150,2)</f>
        <v>0</v>
      </c>
      <c r="BL150" s="16" t="s">
        <v>172</v>
      </c>
      <c r="BM150" s="189" t="s">
        <v>2468</v>
      </c>
    </row>
    <row r="151" spans="1:65" s="13" customFormat="1">
      <c r="B151" s="196"/>
      <c r="C151" s="197"/>
      <c r="D151" s="198" t="s">
        <v>176</v>
      </c>
      <c r="E151" s="199" t="s">
        <v>79</v>
      </c>
      <c r="F151" s="200" t="s">
        <v>2469</v>
      </c>
      <c r="G151" s="197"/>
      <c r="H151" s="201">
        <v>53</v>
      </c>
      <c r="I151" s="202"/>
      <c r="J151" s="197"/>
      <c r="K151" s="197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176</v>
      </c>
      <c r="AU151" s="207" t="s">
        <v>90</v>
      </c>
      <c r="AV151" s="13" t="s">
        <v>90</v>
      </c>
      <c r="AW151" s="13" t="s">
        <v>39</v>
      </c>
      <c r="AX151" s="13" t="s">
        <v>88</v>
      </c>
      <c r="AY151" s="207" t="s">
        <v>165</v>
      </c>
    </row>
    <row r="152" spans="1:65" s="2" customFormat="1" ht="24.2" customHeight="1">
      <c r="A152" s="34"/>
      <c r="B152" s="35"/>
      <c r="C152" s="178" t="s">
        <v>312</v>
      </c>
      <c r="D152" s="178" t="s">
        <v>167</v>
      </c>
      <c r="E152" s="179" t="s">
        <v>2470</v>
      </c>
      <c r="F152" s="180" t="s">
        <v>2471</v>
      </c>
      <c r="G152" s="181" t="s">
        <v>232</v>
      </c>
      <c r="H152" s="182">
        <v>1</v>
      </c>
      <c r="I152" s="183"/>
      <c r="J152" s="184">
        <f>ROUND(I152*H152,2)</f>
        <v>0</v>
      </c>
      <c r="K152" s="180" t="s">
        <v>171</v>
      </c>
      <c r="L152" s="39"/>
      <c r="M152" s="185" t="s">
        <v>79</v>
      </c>
      <c r="N152" s="186" t="s">
        <v>51</v>
      </c>
      <c r="O152" s="64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9" t="s">
        <v>172</v>
      </c>
      <c r="AT152" s="189" t="s">
        <v>167</v>
      </c>
      <c r="AU152" s="189" t="s">
        <v>90</v>
      </c>
      <c r="AY152" s="16" t="s">
        <v>165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6" t="s">
        <v>88</v>
      </c>
      <c r="BK152" s="190">
        <f>ROUND(I152*H152,2)</f>
        <v>0</v>
      </c>
      <c r="BL152" s="16" t="s">
        <v>172</v>
      </c>
      <c r="BM152" s="189" t="s">
        <v>2472</v>
      </c>
    </row>
    <row r="153" spans="1:65" s="2" customFormat="1">
      <c r="A153" s="34"/>
      <c r="B153" s="35"/>
      <c r="C153" s="36"/>
      <c r="D153" s="191" t="s">
        <v>174</v>
      </c>
      <c r="E153" s="36"/>
      <c r="F153" s="192" t="s">
        <v>2473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6" t="s">
        <v>174</v>
      </c>
      <c r="AU153" s="16" t="s">
        <v>90</v>
      </c>
    </row>
    <row r="154" spans="1:65" s="2" customFormat="1" ht="24.2" customHeight="1">
      <c r="A154" s="34"/>
      <c r="B154" s="35"/>
      <c r="C154" s="208" t="s">
        <v>318</v>
      </c>
      <c r="D154" s="208" t="s">
        <v>319</v>
      </c>
      <c r="E154" s="209" t="s">
        <v>2474</v>
      </c>
      <c r="F154" s="210" t="s">
        <v>2475</v>
      </c>
      <c r="G154" s="211" t="s">
        <v>232</v>
      </c>
      <c r="H154" s="212">
        <v>1</v>
      </c>
      <c r="I154" s="213"/>
      <c r="J154" s="214">
        <f>ROUND(I154*H154,2)</f>
        <v>0</v>
      </c>
      <c r="K154" s="210" t="s">
        <v>171</v>
      </c>
      <c r="L154" s="215"/>
      <c r="M154" s="216" t="s">
        <v>79</v>
      </c>
      <c r="N154" s="217" t="s">
        <v>51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218</v>
      </c>
      <c r="AT154" s="189" t="s">
        <v>319</v>
      </c>
      <c r="AU154" s="189" t="s">
        <v>90</v>
      </c>
      <c r="AY154" s="16" t="s">
        <v>165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6" t="s">
        <v>88</v>
      </c>
      <c r="BK154" s="190">
        <f>ROUND(I154*H154,2)</f>
        <v>0</v>
      </c>
      <c r="BL154" s="16" t="s">
        <v>172</v>
      </c>
      <c r="BM154" s="189" t="s">
        <v>2476</v>
      </c>
    </row>
    <row r="155" spans="1:65" s="2" customFormat="1" ht="29.25">
      <c r="A155" s="34"/>
      <c r="B155" s="35"/>
      <c r="C155" s="36"/>
      <c r="D155" s="198" t="s">
        <v>569</v>
      </c>
      <c r="E155" s="36"/>
      <c r="F155" s="218" t="s">
        <v>2477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6" t="s">
        <v>569</v>
      </c>
      <c r="AU155" s="16" t="s">
        <v>90</v>
      </c>
    </row>
    <row r="156" spans="1:65" s="13" customFormat="1">
      <c r="B156" s="196"/>
      <c r="C156" s="197"/>
      <c r="D156" s="198" t="s">
        <v>176</v>
      </c>
      <c r="E156" s="199" t="s">
        <v>79</v>
      </c>
      <c r="F156" s="200" t="s">
        <v>743</v>
      </c>
      <c r="G156" s="197"/>
      <c r="H156" s="201">
        <v>1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176</v>
      </c>
      <c r="AU156" s="207" t="s">
        <v>90</v>
      </c>
      <c r="AV156" s="13" t="s">
        <v>90</v>
      </c>
      <c r="AW156" s="13" t="s">
        <v>39</v>
      </c>
      <c r="AX156" s="13" t="s">
        <v>88</v>
      </c>
      <c r="AY156" s="207" t="s">
        <v>165</v>
      </c>
    </row>
    <row r="157" spans="1:65" s="2" customFormat="1" ht="24.2" customHeight="1">
      <c r="A157" s="34"/>
      <c r="B157" s="35"/>
      <c r="C157" s="178" t="s">
        <v>324</v>
      </c>
      <c r="D157" s="178" t="s">
        <v>167</v>
      </c>
      <c r="E157" s="179" t="s">
        <v>2478</v>
      </c>
      <c r="F157" s="180" t="s">
        <v>2479</v>
      </c>
      <c r="G157" s="181" t="s">
        <v>232</v>
      </c>
      <c r="H157" s="182">
        <v>1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172</v>
      </c>
      <c r="AT157" s="189" t="s">
        <v>167</v>
      </c>
      <c r="AU157" s="189" t="s">
        <v>90</v>
      </c>
      <c r="AY157" s="16" t="s">
        <v>165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6" t="s">
        <v>88</v>
      </c>
      <c r="BK157" s="190">
        <f>ROUND(I157*H157,2)</f>
        <v>0</v>
      </c>
      <c r="BL157" s="16" t="s">
        <v>172</v>
      </c>
      <c r="BM157" s="189" t="s">
        <v>2480</v>
      </c>
    </row>
    <row r="158" spans="1:65" s="2" customFormat="1">
      <c r="A158" s="34"/>
      <c r="B158" s="35"/>
      <c r="C158" s="36"/>
      <c r="D158" s="191" t="s">
        <v>174</v>
      </c>
      <c r="E158" s="36"/>
      <c r="F158" s="192" t="s">
        <v>2481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6" t="s">
        <v>174</v>
      </c>
      <c r="AU158" s="16" t="s">
        <v>90</v>
      </c>
    </row>
    <row r="159" spans="1:65" s="2" customFormat="1" ht="24.2" customHeight="1">
      <c r="A159" s="34"/>
      <c r="B159" s="35"/>
      <c r="C159" s="208" t="s">
        <v>331</v>
      </c>
      <c r="D159" s="208" t="s">
        <v>319</v>
      </c>
      <c r="E159" s="209" t="s">
        <v>2482</v>
      </c>
      <c r="F159" s="210" t="s">
        <v>2483</v>
      </c>
      <c r="G159" s="211" t="s">
        <v>232</v>
      </c>
      <c r="H159" s="212">
        <v>1</v>
      </c>
      <c r="I159" s="213"/>
      <c r="J159" s="214">
        <f>ROUND(I159*H159,2)</f>
        <v>0</v>
      </c>
      <c r="K159" s="210" t="s">
        <v>171</v>
      </c>
      <c r="L159" s="215"/>
      <c r="M159" s="216" t="s">
        <v>79</v>
      </c>
      <c r="N159" s="217" t="s">
        <v>51</v>
      </c>
      <c r="O159" s="64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9" t="s">
        <v>218</v>
      </c>
      <c r="AT159" s="189" t="s">
        <v>319</v>
      </c>
      <c r="AU159" s="189" t="s">
        <v>90</v>
      </c>
      <c r="AY159" s="16" t="s">
        <v>165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6" t="s">
        <v>88</v>
      </c>
      <c r="BK159" s="190">
        <f>ROUND(I159*H159,2)</f>
        <v>0</v>
      </c>
      <c r="BL159" s="16" t="s">
        <v>172</v>
      </c>
      <c r="BM159" s="189" t="s">
        <v>2484</v>
      </c>
    </row>
    <row r="160" spans="1:65" s="2" customFormat="1" ht="29.25">
      <c r="A160" s="34"/>
      <c r="B160" s="35"/>
      <c r="C160" s="36"/>
      <c r="D160" s="198" t="s">
        <v>569</v>
      </c>
      <c r="E160" s="36"/>
      <c r="F160" s="218" t="s">
        <v>2477</v>
      </c>
      <c r="G160" s="36"/>
      <c r="H160" s="36"/>
      <c r="I160" s="193"/>
      <c r="J160" s="36"/>
      <c r="K160" s="36"/>
      <c r="L160" s="39"/>
      <c r="M160" s="194"/>
      <c r="N160" s="195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6" t="s">
        <v>569</v>
      </c>
      <c r="AU160" s="16" t="s">
        <v>90</v>
      </c>
    </row>
    <row r="161" spans="1:65" s="13" customFormat="1">
      <c r="B161" s="196"/>
      <c r="C161" s="197"/>
      <c r="D161" s="198" t="s">
        <v>176</v>
      </c>
      <c r="E161" s="199" t="s">
        <v>79</v>
      </c>
      <c r="F161" s="200" t="s">
        <v>743</v>
      </c>
      <c r="G161" s="197"/>
      <c r="H161" s="201">
        <v>1</v>
      </c>
      <c r="I161" s="202"/>
      <c r="J161" s="197"/>
      <c r="K161" s="197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176</v>
      </c>
      <c r="AU161" s="207" t="s">
        <v>90</v>
      </c>
      <c r="AV161" s="13" t="s">
        <v>90</v>
      </c>
      <c r="AW161" s="13" t="s">
        <v>39</v>
      </c>
      <c r="AX161" s="13" t="s">
        <v>88</v>
      </c>
      <c r="AY161" s="207" t="s">
        <v>165</v>
      </c>
    </row>
    <row r="162" spans="1:65" s="2" customFormat="1" ht="24.2" customHeight="1">
      <c r="A162" s="34"/>
      <c r="B162" s="35"/>
      <c r="C162" s="178" t="s">
        <v>337</v>
      </c>
      <c r="D162" s="178" t="s">
        <v>167</v>
      </c>
      <c r="E162" s="179" t="s">
        <v>2485</v>
      </c>
      <c r="F162" s="180" t="s">
        <v>2486</v>
      </c>
      <c r="G162" s="181" t="s">
        <v>232</v>
      </c>
      <c r="H162" s="182">
        <v>1</v>
      </c>
      <c r="I162" s="183"/>
      <c r="J162" s="184">
        <f>ROUND(I162*H162,2)</f>
        <v>0</v>
      </c>
      <c r="K162" s="180" t="s">
        <v>171</v>
      </c>
      <c r="L162" s="39"/>
      <c r="M162" s="185" t="s">
        <v>79</v>
      </c>
      <c r="N162" s="186" t="s">
        <v>51</v>
      </c>
      <c r="O162" s="64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9" t="s">
        <v>172</v>
      </c>
      <c r="AT162" s="189" t="s">
        <v>167</v>
      </c>
      <c r="AU162" s="189" t="s">
        <v>90</v>
      </c>
      <c r="AY162" s="16" t="s">
        <v>165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6" t="s">
        <v>88</v>
      </c>
      <c r="BK162" s="190">
        <f>ROUND(I162*H162,2)</f>
        <v>0</v>
      </c>
      <c r="BL162" s="16" t="s">
        <v>172</v>
      </c>
      <c r="BM162" s="189" t="s">
        <v>2487</v>
      </c>
    </row>
    <row r="163" spans="1:65" s="2" customFormat="1">
      <c r="A163" s="34"/>
      <c r="B163" s="35"/>
      <c r="C163" s="36"/>
      <c r="D163" s="191" t="s">
        <v>174</v>
      </c>
      <c r="E163" s="36"/>
      <c r="F163" s="192" t="s">
        <v>2488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6" t="s">
        <v>174</v>
      </c>
      <c r="AU163" s="16" t="s">
        <v>90</v>
      </c>
    </row>
    <row r="164" spans="1:65" s="2" customFormat="1" ht="37.9" customHeight="1">
      <c r="A164" s="34"/>
      <c r="B164" s="35"/>
      <c r="C164" s="208" t="s">
        <v>344</v>
      </c>
      <c r="D164" s="208" t="s">
        <v>319</v>
      </c>
      <c r="E164" s="209" t="s">
        <v>2050</v>
      </c>
      <c r="F164" s="210" t="s">
        <v>2489</v>
      </c>
      <c r="G164" s="211" t="s">
        <v>232</v>
      </c>
      <c r="H164" s="212">
        <v>1</v>
      </c>
      <c r="I164" s="213"/>
      <c r="J164" s="214">
        <f>ROUND(I164*H164,2)</f>
        <v>0</v>
      </c>
      <c r="K164" s="210" t="s">
        <v>79</v>
      </c>
      <c r="L164" s="215"/>
      <c r="M164" s="216" t="s">
        <v>79</v>
      </c>
      <c r="N164" s="217" t="s">
        <v>51</v>
      </c>
      <c r="O164" s="64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9" t="s">
        <v>218</v>
      </c>
      <c r="AT164" s="189" t="s">
        <v>319</v>
      </c>
      <c r="AU164" s="189" t="s">
        <v>90</v>
      </c>
      <c r="AY164" s="16" t="s">
        <v>165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6" t="s">
        <v>88</v>
      </c>
      <c r="BK164" s="190">
        <f>ROUND(I164*H164,2)</f>
        <v>0</v>
      </c>
      <c r="BL164" s="16" t="s">
        <v>172</v>
      </c>
      <c r="BM164" s="189" t="s">
        <v>2490</v>
      </c>
    </row>
    <row r="165" spans="1:65" s="2" customFormat="1" ht="29.25">
      <c r="A165" s="34"/>
      <c r="B165" s="35"/>
      <c r="C165" s="36"/>
      <c r="D165" s="198" t="s">
        <v>569</v>
      </c>
      <c r="E165" s="36"/>
      <c r="F165" s="218" t="s">
        <v>2491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6" t="s">
        <v>569</v>
      </c>
      <c r="AU165" s="16" t="s">
        <v>90</v>
      </c>
    </row>
    <row r="166" spans="1:65" s="13" customFormat="1">
      <c r="B166" s="196"/>
      <c r="C166" s="197"/>
      <c r="D166" s="198" t="s">
        <v>176</v>
      </c>
      <c r="E166" s="199" t="s">
        <v>79</v>
      </c>
      <c r="F166" s="200" t="s">
        <v>743</v>
      </c>
      <c r="G166" s="197"/>
      <c r="H166" s="201">
        <v>1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176</v>
      </c>
      <c r="AU166" s="207" t="s">
        <v>90</v>
      </c>
      <c r="AV166" s="13" t="s">
        <v>90</v>
      </c>
      <c r="AW166" s="13" t="s">
        <v>39</v>
      </c>
      <c r="AX166" s="13" t="s">
        <v>81</v>
      </c>
      <c r="AY166" s="207" t="s">
        <v>165</v>
      </c>
    </row>
    <row r="167" spans="1:65" s="2" customFormat="1" ht="24.2" customHeight="1">
      <c r="A167" s="34"/>
      <c r="B167" s="35"/>
      <c r="C167" s="178" t="s">
        <v>348</v>
      </c>
      <c r="D167" s="178" t="s">
        <v>167</v>
      </c>
      <c r="E167" s="179" t="s">
        <v>2492</v>
      </c>
      <c r="F167" s="180" t="s">
        <v>2493</v>
      </c>
      <c r="G167" s="181" t="s">
        <v>232</v>
      </c>
      <c r="H167" s="182">
        <v>52</v>
      </c>
      <c r="I167" s="183"/>
      <c r="J167" s="184">
        <f>ROUND(I167*H167,2)</f>
        <v>0</v>
      </c>
      <c r="K167" s="180" t="s">
        <v>171</v>
      </c>
      <c r="L167" s="39"/>
      <c r="M167" s="185" t="s">
        <v>79</v>
      </c>
      <c r="N167" s="186" t="s">
        <v>51</v>
      </c>
      <c r="O167" s="64"/>
      <c r="P167" s="187">
        <f>O167*H167</f>
        <v>0</v>
      </c>
      <c r="Q167" s="187">
        <v>4.0000000000000002E-4</v>
      </c>
      <c r="R167" s="187">
        <f>Q167*H167</f>
        <v>2.0800000000000003E-2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172</v>
      </c>
      <c r="AT167" s="189" t="s">
        <v>167</v>
      </c>
      <c r="AU167" s="189" t="s">
        <v>90</v>
      </c>
      <c r="AY167" s="16" t="s">
        <v>165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6" t="s">
        <v>88</v>
      </c>
      <c r="BK167" s="190">
        <f>ROUND(I167*H167,2)</f>
        <v>0</v>
      </c>
      <c r="BL167" s="16" t="s">
        <v>172</v>
      </c>
      <c r="BM167" s="189" t="s">
        <v>2494</v>
      </c>
    </row>
    <row r="168" spans="1:65" s="2" customFormat="1">
      <c r="A168" s="34"/>
      <c r="B168" s="35"/>
      <c r="C168" s="36"/>
      <c r="D168" s="191" t="s">
        <v>174</v>
      </c>
      <c r="E168" s="36"/>
      <c r="F168" s="192" t="s">
        <v>2495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6" t="s">
        <v>174</v>
      </c>
      <c r="AU168" s="16" t="s">
        <v>90</v>
      </c>
    </row>
    <row r="169" spans="1:65" s="2" customFormat="1" ht="16.5" customHeight="1">
      <c r="A169" s="34"/>
      <c r="B169" s="35"/>
      <c r="C169" s="208" t="s">
        <v>354</v>
      </c>
      <c r="D169" s="208" t="s">
        <v>319</v>
      </c>
      <c r="E169" s="209" t="s">
        <v>2496</v>
      </c>
      <c r="F169" s="210" t="s">
        <v>2497</v>
      </c>
      <c r="G169" s="211" t="s">
        <v>232</v>
      </c>
      <c r="H169" s="212">
        <v>52</v>
      </c>
      <c r="I169" s="213"/>
      <c r="J169" s="214">
        <f>ROUND(I169*H169,2)</f>
        <v>0</v>
      </c>
      <c r="K169" s="210" t="s">
        <v>79</v>
      </c>
      <c r="L169" s="215"/>
      <c r="M169" s="216" t="s">
        <v>79</v>
      </c>
      <c r="N169" s="217" t="s">
        <v>51</v>
      </c>
      <c r="O169" s="64"/>
      <c r="P169" s="187">
        <f>O169*H169</f>
        <v>0</v>
      </c>
      <c r="Q169" s="187">
        <v>9.6000000000000002E-2</v>
      </c>
      <c r="R169" s="187">
        <f>Q169*H169</f>
        <v>4.992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218</v>
      </c>
      <c r="AT169" s="189" t="s">
        <v>319</v>
      </c>
      <c r="AU169" s="189" t="s">
        <v>90</v>
      </c>
      <c r="AY169" s="16" t="s">
        <v>165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6" t="s">
        <v>88</v>
      </c>
      <c r="BK169" s="190">
        <f>ROUND(I169*H169,2)</f>
        <v>0</v>
      </c>
      <c r="BL169" s="16" t="s">
        <v>172</v>
      </c>
      <c r="BM169" s="189" t="s">
        <v>2498</v>
      </c>
    </row>
    <row r="170" spans="1:65" s="13" customFormat="1">
      <c r="B170" s="196"/>
      <c r="C170" s="197"/>
      <c r="D170" s="198" t="s">
        <v>176</v>
      </c>
      <c r="E170" s="199" t="s">
        <v>79</v>
      </c>
      <c r="F170" s="200" t="s">
        <v>2499</v>
      </c>
      <c r="G170" s="197"/>
      <c r="H170" s="201">
        <v>52</v>
      </c>
      <c r="I170" s="202"/>
      <c r="J170" s="197"/>
      <c r="K170" s="197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176</v>
      </c>
      <c r="AU170" s="207" t="s">
        <v>90</v>
      </c>
      <c r="AV170" s="13" t="s">
        <v>90</v>
      </c>
      <c r="AW170" s="13" t="s">
        <v>39</v>
      </c>
      <c r="AX170" s="13" t="s">
        <v>81</v>
      </c>
      <c r="AY170" s="207" t="s">
        <v>165</v>
      </c>
    </row>
    <row r="171" spans="1:65" s="2" customFormat="1" ht="24.2" customHeight="1">
      <c r="A171" s="34"/>
      <c r="B171" s="35"/>
      <c r="C171" s="208" t="s">
        <v>360</v>
      </c>
      <c r="D171" s="208" t="s">
        <v>319</v>
      </c>
      <c r="E171" s="209" t="s">
        <v>2500</v>
      </c>
      <c r="F171" s="210" t="s">
        <v>2501</v>
      </c>
      <c r="G171" s="211" t="s">
        <v>232</v>
      </c>
      <c r="H171" s="212">
        <v>104</v>
      </c>
      <c r="I171" s="213"/>
      <c r="J171" s="214">
        <f>ROUND(I171*H171,2)</f>
        <v>0</v>
      </c>
      <c r="K171" s="210" t="s">
        <v>171</v>
      </c>
      <c r="L171" s="215"/>
      <c r="M171" s="216" t="s">
        <v>79</v>
      </c>
      <c r="N171" s="217" t="s">
        <v>51</v>
      </c>
      <c r="O171" s="64"/>
      <c r="P171" s="187">
        <f>O171*H171</f>
        <v>0</v>
      </c>
      <c r="Q171" s="187">
        <v>6.0000000000000001E-3</v>
      </c>
      <c r="R171" s="187">
        <f>Q171*H171</f>
        <v>0.624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218</v>
      </c>
      <c r="AT171" s="189" t="s">
        <v>319</v>
      </c>
      <c r="AU171" s="189" t="s">
        <v>90</v>
      </c>
      <c r="AY171" s="16" t="s">
        <v>165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6" t="s">
        <v>88</v>
      </c>
      <c r="BK171" s="190">
        <f>ROUND(I171*H171,2)</f>
        <v>0</v>
      </c>
      <c r="BL171" s="16" t="s">
        <v>172</v>
      </c>
      <c r="BM171" s="189" t="s">
        <v>2502</v>
      </c>
    </row>
    <row r="172" spans="1:65" s="13" customFormat="1">
      <c r="B172" s="196"/>
      <c r="C172" s="197"/>
      <c r="D172" s="198" t="s">
        <v>176</v>
      </c>
      <c r="E172" s="199" t="s">
        <v>79</v>
      </c>
      <c r="F172" s="200" t="s">
        <v>2503</v>
      </c>
      <c r="G172" s="197"/>
      <c r="H172" s="201">
        <v>104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176</v>
      </c>
      <c r="AU172" s="207" t="s">
        <v>90</v>
      </c>
      <c r="AV172" s="13" t="s">
        <v>90</v>
      </c>
      <c r="AW172" s="13" t="s">
        <v>39</v>
      </c>
      <c r="AX172" s="13" t="s">
        <v>88</v>
      </c>
      <c r="AY172" s="207" t="s">
        <v>165</v>
      </c>
    </row>
    <row r="173" spans="1:65" s="2" customFormat="1" ht="24.2" customHeight="1">
      <c r="A173" s="34"/>
      <c r="B173" s="35"/>
      <c r="C173" s="178" t="s">
        <v>365</v>
      </c>
      <c r="D173" s="178" t="s">
        <v>167</v>
      </c>
      <c r="E173" s="179" t="s">
        <v>2504</v>
      </c>
      <c r="F173" s="180" t="s">
        <v>2505</v>
      </c>
      <c r="G173" s="181" t="s">
        <v>340</v>
      </c>
      <c r="H173" s="182">
        <v>146</v>
      </c>
      <c r="I173" s="183"/>
      <c r="J173" s="184">
        <f>ROUND(I173*H173,2)</f>
        <v>0</v>
      </c>
      <c r="K173" s="180" t="s">
        <v>171</v>
      </c>
      <c r="L173" s="39"/>
      <c r="M173" s="185" t="s">
        <v>79</v>
      </c>
      <c r="N173" s="186" t="s">
        <v>51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9" t="s">
        <v>172</v>
      </c>
      <c r="AT173" s="189" t="s">
        <v>167</v>
      </c>
      <c r="AU173" s="189" t="s">
        <v>90</v>
      </c>
      <c r="AY173" s="16" t="s">
        <v>165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6" t="s">
        <v>88</v>
      </c>
      <c r="BK173" s="190">
        <f>ROUND(I173*H173,2)</f>
        <v>0</v>
      </c>
      <c r="BL173" s="16" t="s">
        <v>172</v>
      </c>
      <c r="BM173" s="189" t="s">
        <v>2506</v>
      </c>
    </row>
    <row r="174" spans="1:65" s="2" customFormat="1">
      <c r="A174" s="34"/>
      <c r="B174" s="35"/>
      <c r="C174" s="36"/>
      <c r="D174" s="191" t="s">
        <v>174</v>
      </c>
      <c r="E174" s="36"/>
      <c r="F174" s="192" t="s">
        <v>2507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6" t="s">
        <v>174</v>
      </c>
      <c r="AU174" s="16" t="s">
        <v>90</v>
      </c>
    </row>
    <row r="175" spans="1:65" s="13" customFormat="1">
      <c r="B175" s="196"/>
      <c r="C175" s="197"/>
      <c r="D175" s="198" t="s">
        <v>176</v>
      </c>
      <c r="E175" s="199" t="s">
        <v>79</v>
      </c>
      <c r="F175" s="200" t="s">
        <v>2508</v>
      </c>
      <c r="G175" s="197"/>
      <c r="H175" s="201">
        <v>146</v>
      </c>
      <c r="I175" s="202"/>
      <c r="J175" s="197"/>
      <c r="K175" s="197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176</v>
      </c>
      <c r="AU175" s="207" t="s">
        <v>90</v>
      </c>
      <c r="AV175" s="13" t="s">
        <v>90</v>
      </c>
      <c r="AW175" s="13" t="s">
        <v>39</v>
      </c>
      <c r="AX175" s="13" t="s">
        <v>81</v>
      </c>
      <c r="AY175" s="207" t="s">
        <v>165</v>
      </c>
    </row>
    <row r="176" spans="1:65" s="2" customFormat="1" ht="24.2" customHeight="1">
      <c r="A176" s="34"/>
      <c r="B176" s="35"/>
      <c r="C176" s="208" t="s">
        <v>372</v>
      </c>
      <c r="D176" s="208" t="s">
        <v>319</v>
      </c>
      <c r="E176" s="209" t="s">
        <v>2509</v>
      </c>
      <c r="F176" s="210" t="s">
        <v>2510</v>
      </c>
      <c r="G176" s="211" t="s">
        <v>340</v>
      </c>
      <c r="H176" s="212">
        <v>153.30000000000001</v>
      </c>
      <c r="I176" s="213"/>
      <c r="J176" s="214">
        <f>ROUND(I176*H176,2)</f>
        <v>0</v>
      </c>
      <c r="K176" s="210" t="s">
        <v>171</v>
      </c>
      <c r="L176" s="215"/>
      <c r="M176" s="216" t="s">
        <v>79</v>
      </c>
      <c r="N176" s="217" t="s">
        <v>51</v>
      </c>
      <c r="O176" s="64"/>
      <c r="P176" s="187">
        <f>O176*H176</f>
        <v>0</v>
      </c>
      <c r="Q176" s="187">
        <v>1.5E-3</v>
      </c>
      <c r="R176" s="187">
        <f>Q176*H176</f>
        <v>0.22995000000000002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218</v>
      </c>
      <c r="AT176" s="189" t="s">
        <v>319</v>
      </c>
      <c r="AU176" s="189" t="s">
        <v>90</v>
      </c>
      <c r="AY176" s="16" t="s">
        <v>165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6" t="s">
        <v>88</v>
      </c>
      <c r="BK176" s="190">
        <f>ROUND(I176*H176,2)</f>
        <v>0</v>
      </c>
      <c r="BL176" s="16" t="s">
        <v>172</v>
      </c>
      <c r="BM176" s="189" t="s">
        <v>2511</v>
      </c>
    </row>
    <row r="177" spans="1:65" s="13" customFormat="1">
      <c r="B177" s="196"/>
      <c r="C177" s="197"/>
      <c r="D177" s="198" t="s">
        <v>176</v>
      </c>
      <c r="E177" s="197"/>
      <c r="F177" s="200" t="s">
        <v>2512</v>
      </c>
      <c r="G177" s="197"/>
      <c r="H177" s="201">
        <v>153.30000000000001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176</v>
      </c>
      <c r="AU177" s="207" t="s">
        <v>90</v>
      </c>
      <c r="AV177" s="13" t="s">
        <v>90</v>
      </c>
      <c r="AW177" s="13" t="s">
        <v>4</v>
      </c>
      <c r="AX177" s="13" t="s">
        <v>88</v>
      </c>
      <c r="AY177" s="207" t="s">
        <v>165</v>
      </c>
    </row>
    <row r="178" spans="1:65" s="12" customFormat="1" ht="22.9" customHeight="1">
      <c r="B178" s="162"/>
      <c r="C178" s="163"/>
      <c r="D178" s="164" t="s">
        <v>80</v>
      </c>
      <c r="E178" s="176" t="s">
        <v>195</v>
      </c>
      <c r="F178" s="176" t="s">
        <v>1763</v>
      </c>
      <c r="G178" s="163"/>
      <c r="H178" s="163"/>
      <c r="I178" s="166"/>
      <c r="J178" s="177">
        <f>BK178</f>
        <v>0</v>
      </c>
      <c r="K178" s="163"/>
      <c r="L178" s="168"/>
      <c r="M178" s="169"/>
      <c r="N178" s="170"/>
      <c r="O178" s="170"/>
      <c r="P178" s="171">
        <f>SUM(P179:P186)</f>
        <v>0</v>
      </c>
      <c r="Q178" s="170"/>
      <c r="R178" s="171">
        <f>SUM(R179:R186)</f>
        <v>12.444775000000002</v>
      </c>
      <c r="S178" s="170"/>
      <c r="T178" s="172">
        <f>SUM(T179:T186)</f>
        <v>0</v>
      </c>
      <c r="AR178" s="173" t="s">
        <v>88</v>
      </c>
      <c r="AT178" s="174" t="s">
        <v>80</v>
      </c>
      <c r="AU178" s="174" t="s">
        <v>88</v>
      </c>
      <c r="AY178" s="173" t="s">
        <v>165</v>
      </c>
      <c r="BK178" s="175">
        <f>SUM(BK179:BK186)</f>
        <v>0</v>
      </c>
    </row>
    <row r="179" spans="1:65" s="2" customFormat="1" ht="24.2" customHeight="1">
      <c r="A179" s="34"/>
      <c r="B179" s="35"/>
      <c r="C179" s="178" t="s">
        <v>378</v>
      </c>
      <c r="D179" s="178" t="s">
        <v>167</v>
      </c>
      <c r="E179" s="179" t="s">
        <v>2056</v>
      </c>
      <c r="F179" s="180" t="s">
        <v>2513</v>
      </c>
      <c r="G179" s="181" t="s">
        <v>213</v>
      </c>
      <c r="H179" s="182">
        <v>122.5</v>
      </c>
      <c r="I179" s="183"/>
      <c r="J179" s="184">
        <f>ROUND(I179*H179,2)</f>
        <v>0</v>
      </c>
      <c r="K179" s="180" t="s">
        <v>2514</v>
      </c>
      <c r="L179" s="39"/>
      <c r="M179" s="185" t="s">
        <v>79</v>
      </c>
      <c r="N179" s="186" t="s">
        <v>51</v>
      </c>
      <c r="O179" s="64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172</v>
      </c>
      <c r="AT179" s="189" t="s">
        <v>167</v>
      </c>
      <c r="AU179" s="189" t="s">
        <v>90</v>
      </c>
      <c r="AY179" s="16" t="s">
        <v>165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6" t="s">
        <v>88</v>
      </c>
      <c r="BK179" s="190">
        <f>ROUND(I179*H179,2)</f>
        <v>0</v>
      </c>
      <c r="BL179" s="16" t="s">
        <v>172</v>
      </c>
      <c r="BM179" s="189" t="s">
        <v>2515</v>
      </c>
    </row>
    <row r="180" spans="1:65" s="2" customFormat="1">
      <c r="A180" s="34"/>
      <c r="B180" s="35"/>
      <c r="C180" s="36"/>
      <c r="D180" s="191" t="s">
        <v>174</v>
      </c>
      <c r="E180" s="36"/>
      <c r="F180" s="192" t="s">
        <v>2516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6" t="s">
        <v>174</v>
      </c>
      <c r="AU180" s="16" t="s">
        <v>90</v>
      </c>
    </row>
    <row r="181" spans="1:65" s="13" customFormat="1">
      <c r="B181" s="196"/>
      <c r="C181" s="197"/>
      <c r="D181" s="198" t="s">
        <v>176</v>
      </c>
      <c r="E181" s="199" t="s">
        <v>79</v>
      </c>
      <c r="F181" s="200" t="s">
        <v>2517</v>
      </c>
      <c r="G181" s="197"/>
      <c r="H181" s="201">
        <v>122.5</v>
      </c>
      <c r="I181" s="202"/>
      <c r="J181" s="197"/>
      <c r="K181" s="197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176</v>
      </c>
      <c r="AU181" s="207" t="s">
        <v>90</v>
      </c>
      <c r="AV181" s="13" t="s">
        <v>90</v>
      </c>
      <c r="AW181" s="13" t="s">
        <v>39</v>
      </c>
      <c r="AX181" s="13" t="s">
        <v>81</v>
      </c>
      <c r="AY181" s="207" t="s">
        <v>165</v>
      </c>
    </row>
    <row r="182" spans="1:65" s="2" customFormat="1" ht="78" customHeight="1">
      <c r="A182" s="34"/>
      <c r="B182" s="35"/>
      <c r="C182" s="178" t="s">
        <v>384</v>
      </c>
      <c r="D182" s="178" t="s">
        <v>167</v>
      </c>
      <c r="E182" s="179" t="s">
        <v>2064</v>
      </c>
      <c r="F182" s="180" t="s">
        <v>2518</v>
      </c>
      <c r="G182" s="181" t="s">
        <v>213</v>
      </c>
      <c r="H182" s="182">
        <v>122.5</v>
      </c>
      <c r="I182" s="183"/>
      <c r="J182" s="184">
        <f>ROUND(I182*H182,2)</f>
        <v>0</v>
      </c>
      <c r="K182" s="180" t="s">
        <v>2514</v>
      </c>
      <c r="L182" s="39"/>
      <c r="M182" s="185" t="s">
        <v>79</v>
      </c>
      <c r="N182" s="186" t="s">
        <v>51</v>
      </c>
      <c r="O182" s="64"/>
      <c r="P182" s="187">
        <f>O182*H182</f>
        <v>0</v>
      </c>
      <c r="Q182" s="187">
        <v>8.4250000000000005E-2</v>
      </c>
      <c r="R182" s="187">
        <f>Q182*H182</f>
        <v>10.320625000000001</v>
      </c>
      <c r="S182" s="187">
        <v>0</v>
      </c>
      <c r="T182" s="18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9" t="s">
        <v>172</v>
      </c>
      <c r="AT182" s="189" t="s">
        <v>167</v>
      </c>
      <c r="AU182" s="189" t="s">
        <v>90</v>
      </c>
      <c r="AY182" s="16" t="s">
        <v>165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6" t="s">
        <v>88</v>
      </c>
      <c r="BK182" s="190">
        <f>ROUND(I182*H182,2)</f>
        <v>0</v>
      </c>
      <c r="BL182" s="16" t="s">
        <v>172</v>
      </c>
      <c r="BM182" s="189" t="s">
        <v>2519</v>
      </c>
    </row>
    <row r="183" spans="1:65" s="2" customFormat="1">
      <c r="A183" s="34"/>
      <c r="B183" s="35"/>
      <c r="C183" s="36"/>
      <c r="D183" s="191" t="s">
        <v>174</v>
      </c>
      <c r="E183" s="36"/>
      <c r="F183" s="192" t="s">
        <v>2520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6" t="s">
        <v>174</v>
      </c>
      <c r="AU183" s="16" t="s">
        <v>90</v>
      </c>
    </row>
    <row r="184" spans="1:65" s="13" customFormat="1">
      <c r="B184" s="196"/>
      <c r="C184" s="197"/>
      <c r="D184" s="198" t="s">
        <v>176</v>
      </c>
      <c r="E184" s="199" t="s">
        <v>79</v>
      </c>
      <c r="F184" s="200" t="s">
        <v>2517</v>
      </c>
      <c r="G184" s="197"/>
      <c r="H184" s="201">
        <v>122.5</v>
      </c>
      <c r="I184" s="202"/>
      <c r="J184" s="197"/>
      <c r="K184" s="197"/>
      <c r="L184" s="203"/>
      <c r="M184" s="204"/>
      <c r="N184" s="205"/>
      <c r="O184" s="205"/>
      <c r="P184" s="205"/>
      <c r="Q184" s="205"/>
      <c r="R184" s="205"/>
      <c r="S184" s="205"/>
      <c r="T184" s="206"/>
      <c r="AT184" s="207" t="s">
        <v>176</v>
      </c>
      <c r="AU184" s="207" t="s">
        <v>90</v>
      </c>
      <c r="AV184" s="13" t="s">
        <v>90</v>
      </c>
      <c r="AW184" s="13" t="s">
        <v>39</v>
      </c>
      <c r="AX184" s="13" t="s">
        <v>81</v>
      </c>
      <c r="AY184" s="207" t="s">
        <v>165</v>
      </c>
    </row>
    <row r="185" spans="1:65" s="2" customFormat="1" ht="24.2" customHeight="1">
      <c r="A185" s="34"/>
      <c r="B185" s="35"/>
      <c r="C185" s="208" t="s">
        <v>389</v>
      </c>
      <c r="D185" s="208" t="s">
        <v>319</v>
      </c>
      <c r="E185" s="209" t="s">
        <v>2068</v>
      </c>
      <c r="F185" s="210" t="s">
        <v>2069</v>
      </c>
      <c r="G185" s="211" t="s">
        <v>213</v>
      </c>
      <c r="H185" s="212">
        <v>124.95</v>
      </c>
      <c r="I185" s="213"/>
      <c r="J185" s="214">
        <f>ROUND(I185*H185,2)</f>
        <v>0</v>
      </c>
      <c r="K185" s="210" t="s">
        <v>79</v>
      </c>
      <c r="L185" s="215"/>
      <c r="M185" s="216" t="s">
        <v>79</v>
      </c>
      <c r="N185" s="217" t="s">
        <v>51</v>
      </c>
      <c r="O185" s="64"/>
      <c r="P185" s="187">
        <f>O185*H185</f>
        <v>0</v>
      </c>
      <c r="Q185" s="187">
        <v>1.7000000000000001E-2</v>
      </c>
      <c r="R185" s="187">
        <f>Q185*H185</f>
        <v>2.1241500000000002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218</v>
      </c>
      <c r="AT185" s="189" t="s">
        <v>319</v>
      </c>
      <c r="AU185" s="189" t="s">
        <v>90</v>
      </c>
      <c r="AY185" s="16" t="s">
        <v>165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6" t="s">
        <v>88</v>
      </c>
      <c r="BK185" s="190">
        <f>ROUND(I185*H185,2)</f>
        <v>0</v>
      </c>
      <c r="BL185" s="16" t="s">
        <v>172</v>
      </c>
      <c r="BM185" s="189" t="s">
        <v>2521</v>
      </c>
    </row>
    <row r="186" spans="1:65" s="13" customFormat="1">
      <c r="B186" s="196"/>
      <c r="C186" s="197"/>
      <c r="D186" s="198" t="s">
        <v>176</v>
      </c>
      <c r="E186" s="197"/>
      <c r="F186" s="200" t="s">
        <v>2522</v>
      </c>
      <c r="G186" s="197"/>
      <c r="H186" s="201">
        <v>124.95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176</v>
      </c>
      <c r="AU186" s="207" t="s">
        <v>90</v>
      </c>
      <c r="AV186" s="13" t="s">
        <v>90</v>
      </c>
      <c r="AW186" s="13" t="s">
        <v>4</v>
      </c>
      <c r="AX186" s="13" t="s">
        <v>88</v>
      </c>
      <c r="AY186" s="207" t="s">
        <v>165</v>
      </c>
    </row>
    <row r="187" spans="1:65" s="12" customFormat="1" ht="22.9" customHeight="1">
      <c r="B187" s="162"/>
      <c r="C187" s="163"/>
      <c r="D187" s="164" t="s">
        <v>80</v>
      </c>
      <c r="E187" s="176" t="s">
        <v>612</v>
      </c>
      <c r="F187" s="176" t="s">
        <v>613</v>
      </c>
      <c r="G187" s="163"/>
      <c r="H187" s="163"/>
      <c r="I187" s="166"/>
      <c r="J187" s="177">
        <f>BK187</f>
        <v>0</v>
      </c>
      <c r="K187" s="163"/>
      <c r="L187" s="168"/>
      <c r="M187" s="169"/>
      <c r="N187" s="170"/>
      <c r="O187" s="170"/>
      <c r="P187" s="171">
        <f>SUM(P188:P189)</f>
        <v>0</v>
      </c>
      <c r="Q187" s="170"/>
      <c r="R187" s="171">
        <f>SUM(R188:R189)</f>
        <v>0</v>
      </c>
      <c r="S187" s="170"/>
      <c r="T187" s="172">
        <f>SUM(T188:T189)</f>
        <v>0</v>
      </c>
      <c r="AR187" s="173" t="s">
        <v>88</v>
      </c>
      <c r="AT187" s="174" t="s">
        <v>80</v>
      </c>
      <c r="AU187" s="174" t="s">
        <v>88</v>
      </c>
      <c r="AY187" s="173" t="s">
        <v>165</v>
      </c>
      <c r="BK187" s="175">
        <f>SUM(BK188:BK189)</f>
        <v>0</v>
      </c>
    </row>
    <row r="188" spans="1:65" s="2" customFormat="1" ht="55.5" customHeight="1">
      <c r="A188" s="34"/>
      <c r="B188" s="35"/>
      <c r="C188" s="178" t="s">
        <v>395</v>
      </c>
      <c r="D188" s="178" t="s">
        <v>167</v>
      </c>
      <c r="E188" s="179" t="s">
        <v>615</v>
      </c>
      <c r="F188" s="180" t="s">
        <v>616</v>
      </c>
      <c r="G188" s="181" t="s">
        <v>190</v>
      </c>
      <c r="H188" s="182">
        <v>32.228000000000002</v>
      </c>
      <c r="I188" s="183"/>
      <c r="J188" s="184">
        <f>ROUND(I188*H188,2)</f>
        <v>0</v>
      </c>
      <c r="K188" s="180" t="s">
        <v>171</v>
      </c>
      <c r="L188" s="39"/>
      <c r="M188" s="185" t="s">
        <v>79</v>
      </c>
      <c r="N188" s="186" t="s">
        <v>51</v>
      </c>
      <c r="O188" s="64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9" t="s">
        <v>172</v>
      </c>
      <c r="AT188" s="189" t="s">
        <v>167</v>
      </c>
      <c r="AU188" s="189" t="s">
        <v>90</v>
      </c>
      <c r="AY188" s="16" t="s">
        <v>165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6" t="s">
        <v>88</v>
      </c>
      <c r="BK188" s="190">
        <f>ROUND(I188*H188,2)</f>
        <v>0</v>
      </c>
      <c r="BL188" s="16" t="s">
        <v>172</v>
      </c>
      <c r="BM188" s="189" t="s">
        <v>2523</v>
      </c>
    </row>
    <row r="189" spans="1:65" s="2" customFormat="1">
      <c r="A189" s="34"/>
      <c r="B189" s="35"/>
      <c r="C189" s="36"/>
      <c r="D189" s="191" t="s">
        <v>174</v>
      </c>
      <c r="E189" s="36"/>
      <c r="F189" s="192" t="s">
        <v>618</v>
      </c>
      <c r="G189" s="36"/>
      <c r="H189" s="36"/>
      <c r="I189" s="193"/>
      <c r="J189" s="36"/>
      <c r="K189" s="36"/>
      <c r="L189" s="39"/>
      <c r="M189" s="228"/>
      <c r="N189" s="229"/>
      <c r="O189" s="225"/>
      <c r="P189" s="225"/>
      <c r="Q189" s="225"/>
      <c r="R189" s="225"/>
      <c r="S189" s="225"/>
      <c r="T189" s="23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6" t="s">
        <v>174</v>
      </c>
      <c r="AU189" s="16" t="s">
        <v>90</v>
      </c>
    </row>
    <row r="190" spans="1:65" s="2" customFormat="1" ht="6.95" customHeight="1">
      <c r="A190" s="34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9"/>
      <c r="M190" s="34"/>
      <c r="O190" s="34"/>
      <c r="P190" s="34"/>
      <c r="Q190" s="34"/>
      <c r="R190" s="34"/>
      <c r="S190" s="34"/>
      <c r="T190" s="3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</row>
  </sheetData>
  <sheetProtection algorithmName="SHA-512" hashValue="4peLf9k4XdfL86UUaqewVBYZZ1RtxLwWyh6X7b0sMZFi6MY+XkohJYBlQIFKUuLClsGljiCsTTAi2dLdqNWAEQ==" saltValue="uwncnMXffnfFpwsst/lAziDe+J62LDFXMvl7yUroQTWxvt51lm2T4I5ZViQGOHov9KWODmRhWfJKL0jyARXmfw==" spinCount="100000" sheet="1" objects="1" scenarios="1" formatColumns="0" formatRows="0" autoFilter="0"/>
  <autoFilter ref="C89:K189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 xr:uid="{00000000-0004-0000-0400-000000000000}"/>
    <hyperlink ref="F97" r:id="rId2" xr:uid="{00000000-0004-0000-0400-000001000000}"/>
    <hyperlink ref="F100" r:id="rId3" xr:uid="{00000000-0004-0000-0400-000002000000}"/>
    <hyperlink ref="F103" r:id="rId4" xr:uid="{00000000-0004-0000-0400-000003000000}"/>
    <hyperlink ref="F106" r:id="rId5" xr:uid="{00000000-0004-0000-0400-000004000000}"/>
    <hyperlink ref="F110" r:id="rId6" xr:uid="{00000000-0004-0000-0400-000005000000}"/>
    <hyperlink ref="F113" r:id="rId7" xr:uid="{00000000-0004-0000-0400-000006000000}"/>
    <hyperlink ref="F118" r:id="rId8" xr:uid="{00000000-0004-0000-0400-000007000000}"/>
    <hyperlink ref="F123" r:id="rId9" xr:uid="{00000000-0004-0000-0400-000008000000}"/>
    <hyperlink ref="F126" r:id="rId10" xr:uid="{00000000-0004-0000-0400-000009000000}"/>
    <hyperlink ref="F131" r:id="rId11" xr:uid="{00000000-0004-0000-0400-00000A000000}"/>
    <hyperlink ref="F136" r:id="rId12" xr:uid="{00000000-0004-0000-0400-00000B000000}"/>
    <hyperlink ref="F139" r:id="rId13" xr:uid="{00000000-0004-0000-0400-00000C000000}"/>
    <hyperlink ref="F142" r:id="rId14" xr:uid="{00000000-0004-0000-0400-00000D000000}"/>
    <hyperlink ref="F146" r:id="rId15" xr:uid="{00000000-0004-0000-0400-00000E000000}"/>
    <hyperlink ref="F149" r:id="rId16" xr:uid="{00000000-0004-0000-0400-00000F000000}"/>
    <hyperlink ref="F153" r:id="rId17" xr:uid="{00000000-0004-0000-0400-000010000000}"/>
    <hyperlink ref="F158" r:id="rId18" xr:uid="{00000000-0004-0000-0400-000011000000}"/>
    <hyperlink ref="F163" r:id="rId19" xr:uid="{00000000-0004-0000-0400-000012000000}"/>
    <hyperlink ref="F168" r:id="rId20" xr:uid="{00000000-0004-0000-0400-000013000000}"/>
    <hyperlink ref="F174" r:id="rId21" xr:uid="{00000000-0004-0000-0400-000014000000}"/>
    <hyperlink ref="F180" r:id="rId22" xr:uid="{00000000-0004-0000-0400-000015000000}"/>
    <hyperlink ref="F183" r:id="rId23" xr:uid="{00000000-0004-0000-0400-000016000000}"/>
    <hyperlink ref="F189" r:id="rId24" xr:uid="{00000000-0004-0000-04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CK236"/>
  <sheetViews>
    <sheetView showGridLines="0" topLeftCell="B208" zoomScale="115" zoomScaleNormal="115" workbookViewId="0">
      <selection activeCell="K227" sqref="K2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3" max="66" width="9.33203125" style="1"/>
    <col min="68" max="89" width="0" style="1" hidden="1" customWidth="1"/>
  </cols>
  <sheetData>
    <row r="2" spans="1:70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BR2" s="16" t="s">
        <v>107</v>
      </c>
    </row>
    <row r="3" spans="1:70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BR3" s="16" t="s">
        <v>90</v>
      </c>
    </row>
    <row r="4" spans="1:70" s="1" customFormat="1" ht="24.95" customHeight="1">
      <c r="B4" s="19"/>
      <c r="D4" s="110" t="s">
        <v>111</v>
      </c>
      <c r="L4" s="19"/>
      <c r="M4" s="111" t="s">
        <v>10</v>
      </c>
      <c r="BR4" s="16" t="s">
        <v>4</v>
      </c>
    </row>
    <row r="5" spans="1:70" s="1" customFormat="1" ht="6.95" customHeight="1">
      <c r="B5" s="19"/>
      <c r="L5" s="19"/>
    </row>
    <row r="6" spans="1:70" s="1" customFormat="1" ht="12" customHeight="1">
      <c r="B6" s="19"/>
      <c r="D6" s="112" t="s">
        <v>16</v>
      </c>
      <c r="L6" s="19"/>
    </row>
    <row r="7" spans="1:70" s="1" customFormat="1" ht="16.5" customHeight="1">
      <c r="B7" s="19"/>
      <c r="E7" s="361" t="str">
        <f>'Rekapitulace stavby'!K6</f>
        <v>Aquacentrum Teplice p.o. - venkovní úpravy</v>
      </c>
      <c r="F7" s="362"/>
      <c r="G7" s="362"/>
      <c r="H7" s="362"/>
      <c r="L7" s="19"/>
    </row>
    <row r="8" spans="1:70" s="1" customFormat="1" ht="12" customHeight="1">
      <c r="B8" s="19"/>
      <c r="D8" s="112" t="s">
        <v>112</v>
      </c>
      <c r="L8" s="19"/>
    </row>
    <row r="9" spans="1:70" s="2" customFormat="1" ht="16.5" customHeight="1">
      <c r="A9" s="34"/>
      <c r="B9" s="39"/>
      <c r="C9" s="34"/>
      <c r="D9" s="34"/>
      <c r="E9" s="361" t="s">
        <v>113</v>
      </c>
      <c r="F9" s="363"/>
      <c r="G9" s="363"/>
      <c r="H9" s="36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70" s="2" customFormat="1" ht="12" customHeight="1">
      <c r="A10" s="34"/>
      <c r="B10" s="39"/>
      <c r="C10" s="34"/>
      <c r="D10" s="112" t="s">
        <v>114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70" s="2" customFormat="1" ht="16.5" customHeight="1">
      <c r="A11" s="34"/>
      <c r="B11" s="39"/>
      <c r="C11" s="34"/>
      <c r="D11" s="34"/>
      <c r="E11" s="364" t="s">
        <v>2524</v>
      </c>
      <c r="F11" s="363"/>
      <c r="G11" s="363"/>
      <c r="H11" s="363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70" s="2" customFormat="1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70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79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70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13. 12. 2021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70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70" s="2" customFormat="1" ht="12" customHeight="1">
      <c r="A16" s="34"/>
      <c r="B16" s="39"/>
      <c r="C16" s="34"/>
      <c r="D16" s="112" t="s">
        <v>30</v>
      </c>
      <c r="E16" s="34"/>
      <c r="F16" s="34"/>
      <c r="G16" s="34"/>
      <c r="H16" s="34"/>
      <c r="I16" s="112" t="s">
        <v>31</v>
      </c>
      <c r="J16" s="103" t="s">
        <v>32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33</v>
      </c>
      <c r="F17" s="34"/>
      <c r="G17" s="34"/>
      <c r="H17" s="34"/>
      <c r="I17" s="112" t="s">
        <v>34</v>
      </c>
      <c r="J17" s="103" t="s">
        <v>35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36</v>
      </c>
      <c r="E19" s="34"/>
      <c r="F19" s="34"/>
      <c r="G19" s="34"/>
      <c r="H19" s="34"/>
      <c r="I19" s="112" t="s">
        <v>31</v>
      </c>
      <c r="J19" s="29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5" t="str">
        <f>'Rekapitulace stavby'!E14</f>
        <v>Vyplň údaj</v>
      </c>
      <c r="F20" s="366"/>
      <c r="G20" s="366"/>
      <c r="H20" s="366"/>
      <c r="I20" s="112" t="s">
        <v>34</v>
      </c>
      <c r="J20" s="29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38</v>
      </c>
      <c r="E22" s="34"/>
      <c r="F22" s="34"/>
      <c r="G22" s="34"/>
      <c r="H22" s="34"/>
      <c r="I22" s="112" t="s">
        <v>31</v>
      </c>
      <c r="J22" s="103" t="s">
        <v>32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33</v>
      </c>
      <c r="F23" s="34"/>
      <c r="G23" s="34"/>
      <c r="H23" s="34"/>
      <c r="I23" s="112" t="s">
        <v>34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40</v>
      </c>
      <c r="E25" s="34"/>
      <c r="F25" s="34"/>
      <c r="G25" s="34"/>
      <c r="H25" s="34"/>
      <c r="I25" s="112" t="s">
        <v>31</v>
      </c>
      <c r="J25" s="103" t="s">
        <v>41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42</v>
      </c>
      <c r="F26" s="34"/>
      <c r="G26" s="34"/>
      <c r="H26" s="34"/>
      <c r="I26" s="112" t="s">
        <v>34</v>
      </c>
      <c r="J26" s="103" t="s">
        <v>43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44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7" t="s">
        <v>79</v>
      </c>
      <c r="F29" s="367"/>
      <c r="G29" s="367"/>
      <c r="H29" s="367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46</v>
      </c>
      <c r="E32" s="34"/>
      <c r="F32" s="34"/>
      <c r="G32" s="34"/>
      <c r="H32" s="34"/>
      <c r="I32" s="34"/>
      <c r="J32" s="120">
        <f>ROUND(J97,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48</v>
      </c>
      <c r="G34" s="34"/>
      <c r="H34" s="34"/>
      <c r="I34" s="121" t="s">
        <v>47</v>
      </c>
      <c r="J34" s="121" t="s">
        <v>49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50</v>
      </c>
      <c r="E35" s="112" t="s">
        <v>51</v>
      </c>
      <c r="F35" s="123">
        <f>ROUND((SUM(CC97:CC231)),  2)</f>
        <v>0</v>
      </c>
      <c r="G35" s="34"/>
      <c r="H35" s="34"/>
      <c r="I35" s="124">
        <v>0.21</v>
      </c>
      <c r="J35" s="123">
        <f>ROUND(((SUM(CC97:CC231))*I35),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52</v>
      </c>
      <c r="F36" s="123">
        <f>ROUND((SUM(CD97:CD231)),  2)</f>
        <v>0</v>
      </c>
      <c r="G36" s="34"/>
      <c r="H36" s="34"/>
      <c r="I36" s="124">
        <v>0.15</v>
      </c>
      <c r="J36" s="123">
        <f>ROUND(((SUM(CD97:CD231))*I36),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53</v>
      </c>
      <c r="F37" s="123">
        <f>ROUND((SUM(CE97:CE231)),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54</v>
      </c>
      <c r="F38" s="123">
        <f>ROUND((SUM(CF97:CF231)),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55</v>
      </c>
      <c r="F39" s="123">
        <f>ROUND((SUM(CG97:CG231)),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56</v>
      </c>
      <c r="E41" s="127"/>
      <c r="F41" s="127"/>
      <c r="G41" s="128" t="s">
        <v>57</v>
      </c>
      <c r="H41" s="129" t="s">
        <v>58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2" t="s">
        <v>116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71" s="2" customFormat="1" ht="12" customHeight="1">
      <c r="A49" s="34"/>
      <c r="B49" s="35"/>
      <c r="C49" s="28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71" s="2" customFormat="1" ht="16.5" customHeight="1">
      <c r="A50" s="34"/>
      <c r="B50" s="35"/>
      <c r="C50" s="36"/>
      <c r="D50" s="36"/>
      <c r="E50" s="359" t="str">
        <f>E7</f>
        <v>Aquacentrum Teplice p.o. - venkovní úpravy</v>
      </c>
      <c r="F50" s="360"/>
      <c r="G50" s="360"/>
      <c r="H50" s="360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71" s="1" customFormat="1" ht="12" customHeight="1">
      <c r="B51" s="20"/>
      <c r="C51" s="28" t="s">
        <v>112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71" s="2" customFormat="1" ht="16.5" customHeight="1">
      <c r="A52" s="34"/>
      <c r="B52" s="35"/>
      <c r="C52" s="36"/>
      <c r="D52" s="36"/>
      <c r="E52" s="359" t="s">
        <v>113</v>
      </c>
      <c r="F52" s="358"/>
      <c r="G52" s="358"/>
      <c r="H52" s="358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71" s="2" customFormat="1" ht="12" customHeight="1">
      <c r="A53" s="34"/>
      <c r="B53" s="35"/>
      <c r="C53" s="28" t="s">
        <v>114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71" s="2" customFormat="1" ht="16.5" customHeight="1">
      <c r="A54" s="34"/>
      <c r="B54" s="35"/>
      <c r="C54" s="36"/>
      <c r="D54" s="36"/>
      <c r="E54" s="336" t="str">
        <f>E11</f>
        <v>SO 102 13 - Zábavní zóna</v>
      </c>
      <c r="F54" s="358"/>
      <c r="G54" s="358"/>
      <c r="H54" s="358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71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71" s="2" customFormat="1" ht="12" customHeight="1">
      <c r="A56" s="34"/>
      <c r="B56" s="35"/>
      <c r="C56" s="28" t="s">
        <v>22</v>
      </c>
      <c r="D56" s="36"/>
      <c r="E56" s="36"/>
      <c r="F56" s="26" t="str">
        <f>F14</f>
        <v>Teplice</v>
      </c>
      <c r="G56" s="36"/>
      <c r="H56" s="36"/>
      <c r="I56" s="28" t="s">
        <v>24</v>
      </c>
      <c r="J56" s="59" t="str">
        <f>IF(J14="","",J14)</f>
        <v>13. 12. 2021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71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71" s="2" customFormat="1" ht="25.7" customHeight="1">
      <c r="A58" s="34"/>
      <c r="B58" s="35"/>
      <c r="C58" s="28" t="s">
        <v>30</v>
      </c>
      <c r="D58" s="36"/>
      <c r="E58" s="36"/>
      <c r="F58" s="26" t="str">
        <f>E17</f>
        <v>PS projekty s.r.o., Revoluční 5, Teplice</v>
      </c>
      <c r="G58" s="36"/>
      <c r="H58" s="36"/>
      <c r="I58" s="28" t="s">
        <v>38</v>
      </c>
      <c r="J58" s="32" t="str">
        <f>E23</f>
        <v>PS projekty s.r.o., Revoluční 5, Teplice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71" s="2" customFormat="1" ht="40.15" customHeight="1">
      <c r="A59" s="34"/>
      <c r="B59" s="35"/>
      <c r="C59" s="28" t="s">
        <v>36</v>
      </c>
      <c r="D59" s="36"/>
      <c r="E59" s="36"/>
      <c r="F59" s="26" t="str">
        <f>IF(E20="","",E20)</f>
        <v>Vyplň údaj</v>
      </c>
      <c r="G59" s="36"/>
      <c r="H59" s="36"/>
      <c r="I59" s="28" t="s">
        <v>40</v>
      </c>
      <c r="J59" s="32" t="str">
        <f>E26</f>
        <v>STAVINVEST KMS s.r.o., Studentská 285/22, Bílina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71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71" s="2" customFormat="1" ht="29.25" customHeight="1">
      <c r="A61" s="34"/>
      <c r="B61" s="35"/>
      <c r="C61" s="136" t="s">
        <v>117</v>
      </c>
      <c r="D61" s="137"/>
      <c r="E61" s="137"/>
      <c r="F61" s="137"/>
      <c r="G61" s="137"/>
      <c r="H61" s="137"/>
      <c r="I61" s="137"/>
      <c r="J61" s="138" t="s">
        <v>118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71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71" s="2" customFormat="1" ht="22.9" customHeight="1">
      <c r="A63" s="34"/>
      <c r="B63" s="35"/>
      <c r="C63" s="139" t="s">
        <v>78</v>
      </c>
      <c r="D63" s="36"/>
      <c r="E63" s="36"/>
      <c r="F63" s="36"/>
      <c r="G63" s="36"/>
      <c r="H63" s="36"/>
      <c r="I63" s="36"/>
      <c r="J63" s="77">
        <f>J97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BS63" s="16" t="s">
        <v>119</v>
      </c>
    </row>
    <row r="64" spans="1:71" s="9" customFormat="1" ht="24.95" customHeight="1">
      <c r="B64" s="140"/>
      <c r="C64" s="141"/>
      <c r="D64" s="142" t="s">
        <v>120</v>
      </c>
      <c r="E64" s="143"/>
      <c r="F64" s="143"/>
      <c r="G64" s="143"/>
      <c r="H64" s="143"/>
      <c r="I64" s="143"/>
      <c r="J64" s="144">
        <f>J98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121</v>
      </c>
      <c r="E65" s="148"/>
      <c r="F65" s="148"/>
      <c r="G65" s="148"/>
      <c r="H65" s="148"/>
      <c r="I65" s="148"/>
      <c r="J65" s="149">
        <f>J99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122</v>
      </c>
      <c r="E66" s="148"/>
      <c r="F66" s="148"/>
      <c r="G66" s="148"/>
      <c r="H66" s="148"/>
      <c r="I66" s="148"/>
      <c r="J66" s="149">
        <f>J115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1589</v>
      </c>
      <c r="E67" s="148"/>
      <c r="F67" s="148"/>
      <c r="G67" s="148"/>
      <c r="H67" s="148"/>
      <c r="I67" s="148"/>
      <c r="J67" s="149">
        <f>J153</f>
        <v>0</v>
      </c>
      <c r="K67" s="97"/>
      <c r="L67" s="150"/>
    </row>
    <row r="68" spans="1:31" s="10" customFormat="1" ht="19.899999999999999" customHeight="1">
      <c r="B68" s="146"/>
      <c r="C68" s="97"/>
      <c r="D68" s="147" t="s">
        <v>125</v>
      </c>
      <c r="E68" s="148"/>
      <c r="F68" s="148"/>
      <c r="G68" s="148"/>
      <c r="H68" s="148"/>
      <c r="I68" s="148"/>
      <c r="J68" s="149">
        <f>J163</f>
        <v>0</v>
      </c>
      <c r="K68" s="97"/>
      <c r="L68" s="150"/>
    </row>
    <row r="69" spans="1:31" s="10" customFormat="1" ht="19.899999999999999" customHeight="1">
      <c r="B69" s="146"/>
      <c r="C69" s="97"/>
      <c r="D69" s="147" t="s">
        <v>127</v>
      </c>
      <c r="E69" s="148"/>
      <c r="F69" s="148"/>
      <c r="G69" s="148"/>
      <c r="H69" s="148"/>
      <c r="I69" s="148"/>
      <c r="J69" s="149">
        <f>J169</f>
        <v>0</v>
      </c>
      <c r="K69" s="97"/>
      <c r="L69" s="150"/>
    </row>
    <row r="70" spans="1:31" s="10" customFormat="1" ht="19.899999999999999" customHeight="1">
      <c r="B70" s="146"/>
      <c r="C70" s="97"/>
      <c r="D70" s="147" t="s">
        <v>128</v>
      </c>
      <c r="E70" s="148"/>
      <c r="F70" s="148"/>
      <c r="G70" s="148"/>
      <c r="H70" s="148"/>
      <c r="I70" s="148"/>
      <c r="J70" s="149">
        <f>J178</f>
        <v>0</v>
      </c>
      <c r="K70" s="97"/>
      <c r="L70" s="150"/>
    </row>
    <row r="71" spans="1:31" s="10" customFormat="1" ht="19.899999999999999" customHeight="1">
      <c r="B71" s="146"/>
      <c r="C71" s="97"/>
      <c r="D71" s="147" t="s">
        <v>129</v>
      </c>
      <c r="E71" s="148"/>
      <c r="F71" s="148"/>
      <c r="G71" s="148"/>
      <c r="H71" s="148"/>
      <c r="I71" s="148"/>
      <c r="J71" s="149">
        <f>J192</f>
        <v>0</v>
      </c>
      <c r="K71" s="97"/>
      <c r="L71" s="150"/>
    </row>
    <row r="72" spans="1:31" s="9" customFormat="1" ht="24.95" customHeight="1">
      <c r="B72" s="140"/>
      <c r="C72" s="141"/>
      <c r="D72" s="142" t="s">
        <v>130</v>
      </c>
      <c r="E72" s="143"/>
      <c r="F72" s="143"/>
      <c r="G72" s="143"/>
      <c r="H72" s="143"/>
      <c r="I72" s="143"/>
      <c r="J72" s="144">
        <f>J195</f>
        <v>0</v>
      </c>
      <c r="K72" s="141"/>
      <c r="L72" s="145"/>
    </row>
    <row r="73" spans="1:31" s="9" customFormat="1" ht="24.95" customHeight="1">
      <c r="B73" s="140"/>
      <c r="C73" s="141"/>
      <c r="D73" s="142" t="s">
        <v>149</v>
      </c>
      <c r="E73" s="143"/>
      <c r="F73" s="143"/>
      <c r="G73" s="143"/>
      <c r="H73" s="143"/>
      <c r="I73" s="143"/>
      <c r="J73" s="144">
        <f>J196</f>
        <v>0</v>
      </c>
      <c r="K73" s="141"/>
      <c r="L73" s="145"/>
    </row>
    <row r="74" spans="1:31" s="9" customFormat="1" ht="24.95" customHeight="1">
      <c r="B74" s="140"/>
      <c r="C74" s="141"/>
      <c r="D74" s="142" t="s">
        <v>1592</v>
      </c>
      <c r="E74" s="143"/>
      <c r="F74" s="143"/>
      <c r="G74" s="143"/>
      <c r="H74" s="143"/>
      <c r="I74" s="143"/>
      <c r="J74" s="144">
        <f>J203</f>
        <v>0</v>
      </c>
      <c r="K74" s="141"/>
      <c r="L74" s="145"/>
    </row>
    <row r="75" spans="1:31" s="10" customFormat="1" ht="19.899999999999999" customHeight="1">
      <c r="B75" s="146"/>
      <c r="C75" s="97"/>
      <c r="D75" s="147" t="s">
        <v>2525</v>
      </c>
      <c r="E75" s="148"/>
      <c r="F75" s="148"/>
      <c r="G75" s="148"/>
      <c r="H75" s="148"/>
      <c r="I75" s="148"/>
      <c r="J75" s="149">
        <f>J204</f>
        <v>0</v>
      </c>
      <c r="K75" s="97"/>
      <c r="L75" s="150"/>
    </row>
    <row r="76" spans="1:31" s="2" customFormat="1" ht="21.75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31" s="2" customFormat="1" ht="6.95" customHeight="1">
      <c r="A81" s="34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31" s="2" customFormat="1" ht="24.95" customHeight="1">
      <c r="A82" s="34"/>
      <c r="B82" s="35"/>
      <c r="C82" s="22" t="s">
        <v>150</v>
      </c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3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3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31" s="2" customFormat="1" ht="16.5" customHeight="1">
      <c r="A85" s="34"/>
      <c r="B85" s="35"/>
      <c r="C85" s="36"/>
      <c r="D85" s="36"/>
      <c r="E85" s="359" t="str">
        <f>E7</f>
        <v>Aquacentrum Teplice p.o. - venkovní úpravy</v>
      </c>
      <c r="F85" s="360"/>
      <c r="G85" s="360"/>
      <c r="H85" s="360"/>
      <c r="I85" s="36"/>
      <c r="J85" s="36"/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31" s="1" customFormat="1" ht="12" customHeight="1">
      <c r="B86" s="20"/>
      <c r="C86" s="28" t="s">
        <v>112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4"/>
      <c r="B87" s="35"/>
      <c r="C87" s="36"/>
      <c r="D87" s="36"/>
      <c r="E87" s="359" t="s">
        <v>113</v>
      </c>
      <c r="F87" s="358"/>
      <c r="G87" s="358"/>
      <c r="H87" s="358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31" s="2" customFormat="1" ht="12" customHeight="1">
      <c r="A88" s="34"/>
      <c r="B88" s="35"/>
      <c r="C88" s="28" t="s">
        <v>114</v>
      </c>
      <c r="D88" s="36"/>
      <c r="E88" s="36"/>
      <c r="F88" s="36"/>
      <c r="G88" s="36"/>
      <c r="H88" s="36"/>
      <c r="I88" s="36"/>
      <c r="J88" s="36"/>
      <c r="K88" s="36"/>
      <c r="L88" s="113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31" s="2" customFormat="1" ht="16.5" customHeight="1">
      <c r="A89" s="34"/>
      <c r="B89" s="35"/>
      <c r="C89" s="36"/>
      <c r="D89" s="36"/>
      <c r="E89" s="336" t="str">
        <f>E11</f>
        <v>SO 102 13 - Zábavní zóna</v>
      </c>
      <c r="F89" s="358"/>
      <c r="G89" s="358"/>
      <c r="H89" s="358"/>
      <c r="I89" s="36"/>
      <c r="J89" s="36"/>
      <c r="K89" s="36"/>
      <c r="L89" s="113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31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13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31" s="2" customFormat="1" ht="12" customHeight="1">
      <c r="A91" s="34"/>
      <c r="B91" s="35"/>
      <c r="C91" s="28" t="s">
        <v>22</v>
      </c>
      <c r="D91" s="36"/>
      <c r="E91" s="36"/>
      <c r="F91" s="26" t="str">
        <f>F14</f>
        <v>Teplice</v>
      </c>
      <c r="G91" s="36"/>
      <c r="H91" s="36"/>
      <c r="I91" s="28" t="s">
        <v>24</v>
      </c>
      <c r="J91" s="59" t="str">
        <f>IF(J14="","",J14)</f>
        <v>13. 12. 2021</v>
      </c>
      <c r="K91" s="36"/>
      <c r="L91" s="113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31" s="2" customFormat="1" ht="6.95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13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31" s="2" customFormat="1" ht="25.7" customHeight="1">
      <c r="A93" s="34"/>
      <c r="B93" s="35"/>
      <c r="C93" s="28" t="s">
        <v>30</v>
      </c>
      <c r="D93" s="36"/>
      <c r="E93" s="36"/>
      <c r="F93" s="26" t="str">
        <f>E17</f>
        <v>PS projekty s.r.o., Revoluční 5, Teplice</v>
      </c>
      <c r="G93" s="36"/>
      <c r="H93" s="36"/>
      <c r="I93" s="28" t="s">
        <v>38</v>
      </c>
      <c r="J93" s="32" t="str">
        <f>E23</f>
        <v>PS projekty s.r.o., Revoluční 5, Teplice</v>
      </c>
      <c r="K93" s="36"/>
      <c r="L93" s="113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31" s="2" customFormat="1" ht="40.15" customHeight="1">
      <c r="A94" s="34"/>
      <c r="B94" s="35"/>
      <c r="C94" s="28" t="s">
        <v>36</v>
      </c>
      <c r="D94" s="36"/>
      <c r="E94" s="36"/>
      <c r="F94" s="26" t="str">
        <f>IF(E20="","",E20)</f>
        <v>Vyplň údaj</v>
      </c>
      <c r="G94" s="36"/>
      <c r="H94" s="36"/>
      <c r="I94" s="28" t="s">
        <v>40</v>
      </c>
      <c r="J94" s="32" t="str">
        <f>E26</f>
        <v>STAVINVEST KMS s.r.o., Studentská 285/22, Bílina</v>
      </c>
      <c r="K94" s="36"/>
      <c r="L94" s="113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31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113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31" s="11" customFormat="1" ht="29.25" customHeight="1">
      <c r="A96" s="151"/>
      <c r="B96" s="152"/>
      <c r="C96" s="153" t="s">
        <v>151</v>
      </c>
      <c r="D96" s="154" t="s">
        <v>65</v>
      </c>
      <c r="E96" s="154" t="s">
        <v>61</v>
      </c>
      <c r="F96" s="154" t="s">
        <v>62</v>
      </c>
      <c r="G96" s="154" t="s">
        <v>152</v>
      </c>
      <c r="H96" s="154" t="s">
        <v>153</v>
      </c>
      <c r="I96" s="154" t="s">
        <v>154</v>
      </c>
      <c r="J96" s="154" t="s">
        <v>118</v>
      </c>
      <c r="K96" s="155" t="s">
        <v>155</v>
      </c>
      <c r="L96" s="156"/>
      <c r="M96" s="68" t="s">
        <v>79</v>
      </c>
      <c r="N96" s="69" t="s">
        <v>50</v>
      </c>
      <c r="O96" s="69" t="s">
        <v>156</v>
      </c>
      <c r="P96" s="69" t="s">
        <v>157</v>
      </c>
      <c r="Q96" s="69" t="s">
        <v>158</v>
      </c>
      <c r="R96" s="69" t="s">
        <v>159</v>
      </c>
      <c r="S96" s="69" t="s">
        <v>160</v>
      </c>
      <c r="T96" s="70" t="s">
        <v>161</v>
      </c>
      <c r="U96" s="151"/>
      <c r="V96" s="151"/>
      <c r="W96" s="151"/>
      <c r="X96" s="151"/>
      <c r="Y96" s="151"/>
      <c r="Z96" s="151"/>
      <c r="AA96" s="151"/>
      <c r="AB96" s="151"/>
      <c r="AC96" s="151"/>
      <c r="AD96" s="151"/>
      <c r="AE96" s="151"/>
    </row>
    <row r="97" spans="1:89" s="2" customFormat="1" ht="22.9" customHeight="1">
      <c r="A97" s="34"/>
      <c r="B97" s="35"/>
      <c r="C97" s="75" t="s">
        <v>162</v>
      </c>
      <c r="D97" s="36"/>
      <c r="E97" s="36"/>
      <c r="F97" s="36"/>
      <c r="G97" s="36"/>
      <c r="H97" s="36"/>
      <c r="I97" s="36"/>
      <c r="J97" s="157">
        <f>CI97</f>
        <v>0</v>
      </c>
      <c r="K97" s="36"/>
      <c r="L97" s="39"/>
      <c r="M97" s="71"/>
      <c r="N97" s="158"/>
      <c r="O97" s="72"/>
      <c r="P97" s="159">
        <f>P98+P195+P196+P203</f>
        <v>0</v>
      </c>
      <c r="Q97" s="72"/>
      <c r="R97" s="159">
        <f>R98+R195+R196+R203</f>
        <v>64.595776100000009</v>
      </c>
      <c r="S97" s="72"/>
      <c r="T97" s="160">
        <f>T98+T195+T196+T203</f>
        <v>108.47800000000001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BR97" s="16" t="s">
        <v>80</v>
      </c>
      <c r="BS97" s="16" t="s">
        <v>119</v>
      </c>
      <c r="CI97" s="161">
        <f>CI98+CI195+CI196+CI203</f>
        <v>0</v>
      </c>
    </row>
    <row r="98" spans="1:89" s="12" customFormat="1" ht="25.9" customHeight="1">
      <c r="B98" s="162"/>
      <c r="C98" s="163"/>
      <c r="D98" s="164" t="s">
        <v>80</v>
      </c>
      <c r="E98" s="165" t="s">
        <v>163</v>
      </c>
      <c r="F98" s="165" t="s">
        <v>164</v>
      </c>
      <c r="G98" s="163"/>
      <c r="H98" s="163"/>
      <c r="I98" s="166"/>
      <c r="J98" s="167">
        <f>CI98</f>
        <v>0</v>
      </c>
      <c r="K98" s="163"/>
      <c r="L98" s="168"/>
      <c r="M98" s="169"/>
      <c r="N98" s="170"/>
      <c r="O98" s="170"/>
      <c r="P98" s="171">
        <f>P99+P115+P153+P163+P169+P178+P192</f>
        <v>0</v>
      </c>
      <c r="Q98" s="170"/>
      <c r="R98" s="171">
        <f>R99+R115+R153+R163+R169+R178+R192</f>
        <v>64.595776100000009</v>
      </c>
      <c r="S98" s="170"/>
      <c r="T98" s="172">
        <f>T99+T115+T153+T163+T169+T178+T192</f>
        <v>108.47800000000001</v>
      </c>
      <c r="BP98" s="173" t="s">
        <v>88</v>
      </c>
      <c r="BR98" s="174" t="s">
        <v>80</v>
      </c>
      <c r="BS98" s="174" t="s">
        <v>81</v>
      </c>
      <c r="BW98" s="173" t="s">
        <v>165</v>
      </c>
      <c r="CI98" s="175">
        <f>CI99+CI115+CI153+CI163+CI169+CI178+CI192</f>
        <v>0</v>
      </c>
    </row>
    <row r="99" spans="1:89" s="12" customFormat="1" ht="22.9" customHeight="1">
      <c r="B99" s="162"/>
      <c r="C99" s="163"/>
      <c r="D99" s="164" t="s">
        <v>80</v>
      </c>
      <c r="E99" s="176" t="s">
        <v>88</v>
      </c>
      <c r="F99" s="176" t="s">
        <v>166</v>
      </c>
      <c r="G99" s="163"/>
      <c r="H99" s="163"/>
      <c r="I99" s="166"/>
      <c r="J99" s="177">
        <f>CI99</f>
        <v>0</v>
      </c>
      <c r="K99" s="163"/>
      <c r="L99" s="168"/>
      <c r="M99" s="169"/>
      <c r="N99" s="170"/>
      <c r="O99" s="170"/>
      <c r="P99" s="171">
        <f>SUM(P100:P114)</f>
        <v>0</v>
      </c>
      <c r="Q99" s="170"/>
      <c r="R99" s="171">
        <f>SUM(R100:R114)</f>
        <v>0</v>
      </c>
      <c r="S99" s="170"/>
      <c r="T99" s="172">
        <f>SUM(T100:T114)</f>
        <v>0</v>
      </c>
      <c r="BP99" s="173" t="s">
        <v>88</v>
      </c>
      <c r="BR99" s="174" t="s">
        <v>80</v>
      </c>
      <c r="BS99" s="174" t="s">
        <v>88</v>
      </c>
      <c r="BW99" s="173" t="s">
        <v>165</v>
      </c>
      <c r="CI99" s="175">
        <f>SUM(CI100:CI114)</f>
        <v>0</v>
      </c>
    </row>
    <row r="100" spans="1:89" s="2" customFormat="1" ht="49.15" customHeight="1">
      <c r="A100" s="34"/>
      <c r="B100" s="35"/>
      <c r="C100" s="178" t="s">
        <v>88</v>
      </c>
      <c r="D100" s="178" t="s">
        <v>167</v>
      </c>
      <c r="E100" s="179" t="s">
        <v>2526</v>
      </c>
      <c r="F100" s="180" t="s">
        <v>2527</v>
      </c>
      <c r="G100" s="181" t="s">
        <v>213</v>
      </c>
      <c r="H100" s="182">
        <v>40.305</v>
      </c>
      <c r="I100" s="183"/>
      <c r="J100" s="184">
        <f>ROUND(I100*H100,2)</f>
        <v>0</v>
      </c>
      <c r="K100" s="180" t="s">
        <v>2514</v>
      </c>
      <c r="L100" s="39"/>
      <c r="M100" s="185" t="s">
        <v>79</v>
      </c>
      <c r="N100" s="186" t="s">
        <v>51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BP100" s="189" t="s">
        <v>172</v>
      </c>
      <c r="BR100" s="189" t="s">
        <v>167</v>
      </c>
      <c r="BS100" s="189" t="s">
        <v>90</v>
      </c>
      <c r="BW100" s="16" t="s">
        <v>165</v>
      </c>
      <c r="CC100" s="190">
        <f>IF(N100="základní",J100,0)</f>
        <v>0</v>
      </c>
      <c r="CD100" s="190">
        <f>IF(N100="snížená",J100,0)</f>
        <v>0</v>
      </c>
      <c r="CE100" s="190">
        <f>IF(N100="zákl. přenesená",J100,0)</f>
        <v>0</v>
      </c>
      <c r="CF100" s="190">
        <f>IF(N100="sníž. přenesená",J100,0)</f>
        <v>0</v>
      </c>
      <c r="CG100" s="190">
        <f>IF(N100="nulová",J100,0)</f>
        <v>0</v>
      </c>
      <c r="CH100" s="16" t="s">
        <v>88</v>
      </c>
      <c r="CI100" s="190">
        <f>ROUND(I100*H100,2)</f>
        <v>0</v>
      </c>
      <c r="CJ100" s="16" t="s">
        <v>172</v>
      </c>
      <c r="CK100" s="189" t="s">
        <v>2528</v>
      </c>
    </row>
    <row r="101" spans="1:89" s="2" customFormat="1">
      <c r="A101" s="34"/>
      <c r="B101" s="35"/>
      <c r="C101" s="36"/>
      <c r="D101" s="191" t="s">
        <v>174</v>
      </c>
      <c r="E101" s="36"/>
      <c r="F101" s="192" t="s">
        <v>2529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BR101" s="16" t="s">
        <v>174</v>
      </c>
      <c r="BS101" s="16" t="s">
        <v>90</v>
      </c>
    </row>
    <row r="102" spans="1:89" s="13" customFormat="1">
      <c r="B102" s="196"/>
      <c r="C102" s="197"/>
      <c r="D102" s="198" t="s">
        <v>176</v>
      </c>
      <c r="E102" s="199" t="s">
        <v>79</v>
      </c>
      <c r="F102" s="200" t="s">
        <v>2530</v>
      </c>
      <c r="G102" s="197"/>
      <c r="H102" s="201">
        <v>40.305</v>
      </c>
      <c r="I102" s="202"/>
      <c r="J102" s="197"/>
      <c r="K102" s="197"/>
      <c r="L102" s="203"/>
      <c r="M102" s="204"/>
      <c r="N102" s="205"/>
      <c r="O102" s="205"/>
      <c r="P102" s="205"/>
      <c r="Q102" s="205"/>
      <c r="R102" s="205"/>
      <c r="S102" s="205"/>
      <c r="T102" s="206"/>
      <c r="BR102" s="207" t="s">
        <v>176</v>
      </c>
      <c r="BS102" s="207" t="s">
        <v>90</v>
      </c>
      <c r="BT102" s="13" t="s">
        <v>90</v>
      </c>
      <c r="BU102" s="13" t="s">
        <v>39</v>
      </c>
      <c r="BV102" s="13" t="s">
        <v>81</v>
      </c>
      <c r="BW102" s="207" t="s">
        <v>165</v>
      </c>
    </row>
    <row r="103" spans="1:89" s="2" customFormat="1" ht="33" customHeight="1">
      <c r="A103" s="34"/>
      <c r="B103" s="35"/>
      <c r="C103" s="178" t="s">
        <v>90</v>
      </c>
      <c r="D103" s="178" t="s">
        <v>167</v>
      </c>
      <c r="E103" s="179" t="s">
        <v>2531</v>
      </c>
      <c r="F103" s="180" t="s">
        <v>2532</v>
      </c>
      <c r="G103" s="181" t="s">
        <v>170</v>
      </c>
      <c r="H103" s="182">
        <v>130.66</v>
      </c>
      <c r="I103" s="183"/>
      <c r="J103" s="184">
        <f>ROUND(I103*H103,2)</f>
        <v>0</v>
      </c>
      <c r="K103" s="180" t="s">
        <v>2514</v>
      </c>
      <c r="L103" s="39"/>
      <c r="M103" s="185" t="s">
        <v>79</v>
      </c>
      <c r="N103" s="186" t="s">
        <v>51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BP103" s="189" t="s">
        <v>172</v>
      </c>
      <c r="BR103" s="189" t="s">
        <v>167</v>
      </c>
      <c r="BS103" s="189" t="s">
        <v>90</v>
      </c>
      <c r="BW103" s="16" t="s">
        <v>165</v>
      </c>
      <c r="CC103" s="190">
        <f>IF(N103="základní",J103,0)</f>
        <v>0</v>
      </c>
      <c r="CD103" s="190">
        <f>IF(N103="snížená",J103,0)</f>
        <v>0</v>
      </c>
      <c r="CE103" s="190">
        <f>IF(N103="zákl. přenesená",J103,0)</f>
        <v>0</v>
      </c>
      <c r="CF103" s="190">
        <f>IF(N103="sníž. přenesená",J103,0)</f>
        <v>0</v>
      </c>
      <c r="CG103" s="190">
        <f>IF(N103="nulová",J103,0)</f>
        <v>0</v>
      </c>
      <c r="CH103" s="16" t="s">
        <v>88</v>
      </c>
      <c r="CI103" s="190">
        <f>ROUND(I103*H103,2)</f>
        <v>0</v>
      </c>
      <c r="CJ103" s="16" t="s">
        <v>172</v>
      </c>
      <c r="CK103" s="189" t="s">
        <v>2533</v>
      </c>
    </row>
    <row r="104" spans="1:89" s="2" customFormat="1">
      <c r="A104" s="34"/>
      <c r="B104" s="35"/>
      <c r="C104" s="36"/>
      <c r="D104" s="191" t="s">
        <v>174</v>
      </c>
      <c r="E104" s="36"/>
      <c r="F104" s="192" t="s">
        <v>2534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BR104" s="16" t="s">
        <v>174</v>
      </c>
      <c r="BS104" s="16" t="s">
        <v>90</v>
      </c>
    </row>
    <row r="105" spans="1:89" s="13" customFormat="1">
      <c r="B105" s="196"/>
      <c r="C105" s="197"/>
      <c r="D105" s="198" t="s">
        <v>176</v>
      </c>
      <c r="E105" s="199" t="s">
        <v>79</v>
      </c>
      <c r="F105" s="200" t="s">
        <v>2535</v>
      </c>
      <c r="G105" s="197"/>
      <c r="H105" s="201">
        <v>130.66</v>
      </c>
      <c r="I105" s="202"/>
      <c r="J105" s="197"/>
      <c r="K105" s="197"/>
      <c r="L105" s="203"/>
      <c r="M105" s="204"/>
      <c r="N105" s="205"/>
      <c r="O105" s="205"/>
      <c r="P105" s="205"/>
      <c r="Q105" s="205"/>
      <c r="R105" s="205"/>
      <c r="S105" s="205"/>
      <c r="T105" s="206"/>
      <c r="BR105" s="207" t="s">
        <v>176</v>
      </c>
      <c r="BS105" s="207" t="s">
        <v>90</v>
      </c>
      <c r="BT105" s="13" t="s">
        <v>90</v>
      </c>
      <c r="BU105" s="13" t="s">
        <v>39</v>
      </c>
      <c r="BV105" s="13" t="s">
        <v>81</v>
      </c>
      <c r="BW105" s="207" t="s">
        <v>165</v>
      </c>
    </row>
    <row r="106" spans="1:89" s="2" customFormat="1" ht="62.65" customHeight="1">
      <c r="A106" s="34"/>
      <c r="B106" s="35"/>
      <c r="C106" s="178" t="s">
        <v>182</v>
      </c>
      <c r="D106" s="178" t="s">
        <v>167</v>
      </c>
      <c r="E106" s="179" t="s">
        <v>183</v>
      </c>
      <c r="F106" s="180" t="s">
        <v>184</v>
      </c>
      <c r="G106" s="181" t="s">
        <v>170</v>
      </c>
      <c r="H106" s="182">
        <v>130.66</v>
      </c>
      <c r="I106" s="183"/>
      <c r="J106" s="184">
        <f>ROUND(I106*H106,2)</f>
        <v>0</v>
      </c>
      <c r="K106" s="180" t="s">
        <v>171</v>
      </c>
      <c r="L106" s="39"/>
      <c r="M106" s="185" t="s">
        <v>79</v>
      </c>
      <c r="N106" s="186" t="s">
        <v>51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BP106" s="189" t="s">
        <v>172</v>
      </c>
      <c r="BR106" s="189" t="s">
        <v>167</v>
      </c>
      <c r="BS106" s="189" t="s">
        <v>90</v>
      </c>
      <c r="BW106" s="16" t="s">
        <v>165</v>
      </c>
      <c r="CC106" s="190">
        <f>IF(N106="základní",J106,0)</f>
        <v>0</v>
      </c>
      <c r="CD106" s="190">
        <f>IF(N106="snížená",J106,0)</f>
        <v>0</v>
      </c>
      <c r="CE106" s="190">
        <f>IF(N106="zákl. přenesená",J106,0)</f>
        <v>0</v>
      </c>
      <c r="CF106" s="190">
        <f>IF(N106="sníž. přenesená",J106,0)</f>
        <v>0</v>
      </c>
      <c r="CG106" s="190">
        <f>IF(N106="nulová",J106,0)</f>
        <v>0</v>
      </c>
      <c r="CH106" s="16" t="s">
        <v>88</v>
      </c>
      <c r="CI106" s="190">
        <f>ROUND(I106*H106,2)</f>
        <v>0</v>
      </c>
      <c r="CJ106" s="16" t="s">
        <v>172</v>
      </c>
      <c r="CK106" s="189" t="s">
        <v>2536</v>
      </c>
    </row>
    <row r="107" spans="1:89" s="2" customFormat="1">
      <c r="A107" s="34"/>
      <c r="B107" s="35"/>
      <c r="C107" s="36"/>
      <c r="D107" s="191" t="s">
        <v>174</v>
      </c>
      <c r="E107" s="36"/>
      <c r="F107" s="192" t="s">
        <v>186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BR107" s="16" t="s">
        <v>174</v>
      </c>
      <c r="BS107" s="16" t="s">
        <v>90</v>
      </c>
    </row>
    <row r="108" spans="1:89" s="13" customFormat="1">
      <c r="B108" s="196"/>
      <c r="C108" s="197"/>
      <c r="D108" s="198" t="s">
        <v>176</v>
      </c>
      <c r="E108" s="199" t="s">
        <v>79</v>
      </c>
      <c r="F108" s="200" t="s">
        <v>2537</v>
      </c>
      <c r="G108" s="197"/>
      <c r="H108" s="201">
        <v>130.66</v>
      </c>
      <c r="I108" s="202"/>
      <c r="J108" s="197"/>
      <c r="K108" s="197"/>
      <c r="L108" s="203"/>
      <c r="M108" s="204"/>
      <c r="N108" s="205"/>
      <c r="O108" s="205"/>
      <c r="P108" s="205"/>
      <c r="Q108" s="205"/>
      <c r="R108" s="205"/>
      <c r="S108" s="205"/>
      <c r="T108" s="206"/>
      <c r="BR108" s="207" t="s">
        <v>176</v>
      </c>
      <c r="BS108" s="207" t="s">
        <v>90</v>
      </c>
      <c r="BT108" s="13" t="s">
        <v>90</v>
      </c>
      <c r="BU108" s="13" t="s">
        <v>39</v>
      </c>
      <c r="BV108" s="13" t="s">
        <v>81</v>
      </c>
      <c r="BW108" s="207" t="s">
        <v>165</v>
      </c>
    </row>
    <row r="109" spans="1:89" s="2" customFormat="1" ht="44.25" customHeight="1">
      <c r="A109" s="34"/>
      <c r="B109" s="35"/>
      <c r="C109" s="178" t="s">
        <v>172</v>
      </c>
      <c r="D109" s="178" t="s">
        <v>167</v>
      </c>
      <c r="E109" s="179" t="s">
        <v>188</v>
      </c>
      <c r="F109" s="180" t="s">
        <v>189</v>
      </c>
      <c r="G109" s="181" t="s">
        <v>190</v>
      </c>
      <c r="H109" s="182">
        <v>228.655</v>
      </c>
      <c r="I109" s="183"/>
      <c r="J109" s="184">
        <f>ROUND(I109*H109,2)</f>
        <v>0</v>
      </c>
      <c r="K109" s="180" t="s">
        <v>171</v>
      </c>
      <c r="L109" s="39"/>
      <c r="M109" s="185" t="s">
        <v>79</v>
      </c>
      <c r="N109" s="186" t="s">
        <v>51</v>
      </c>
      <c r="O109" s="64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BP109" s="189" t="s">
        <v>172</v>
      </c>
      <c r="BR109" s="189" t="s">
        <v>167</v>
      </c>
      <c r="BS109" s="189" t="s">
        <v>90</v>
      </c>
      <c r="BW109" s="16" t="s">
        <v>165</v>
      </c>
      <c r="CC109" s="190">
        <f>IF(N109="základní",J109,0)</f>
        <v>0</v>
      </c>
      <c r="CD109" s="190">
        <f>IF(N109="snížená",J109,0)</f>
        <v>0</v>
      </c>
      <c r="CE109" s="190">
        <f>IF(N109="zákl. přenesená",J109,0)</f>
        <v>0</v>
      </c>
      <c r="CF109" s="190">
        <f>IF(N109="sníž. přenesená",J109,0)</f>
        <v>0</v>
      </c>
      <c r="CG109" s="190">
        <f>IF(N109="nulová",J109,0)</f>
        <v>0</v>
      </c>
      <c r="CH109" s="16" t="s">
        <v>88</v>
      </c>
      <c r="CI109" s="190">
        <f>ROUND(I109*H109,2)</f>
        <v>0</v>
      </c>
      <c r="CJ109" s="16" t="s">
        <v>172</v>
      </c>
      <c r="CK109" s="189" t="s">
        <v>2538</v>
      </c>
    </row>
    <row r="110" spans="1:89" s="2" customFormat="1">
      <c r="A110" s="34"/>
      <c r="B110" s="35"/>
      <c r="C110" s="36"/>
      <c r="D110" s="191" t="s">
        <v>174</v>
      </c>
      <c r="E110" s="36"/>
      <c r="F110" s="192" t="s">
        <v>192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BR110" s="16" t="s">
        <v>174</v>
      </c>
      <c r="BS110" s="16" t="s">
        <v>90</v>
      </c>
    </row>
    <row r="111" spans="1:89" s="13" customFormat="1">
      <c r="B111" s="196"/>
      <c r="C111" s="197"/>
      <c r="D111" s="198" t="s">
        <v>176</v>
      </c>
      <c r="E111" s="197"/>
      <c r="F111" s="200" t="s">
        <v>2539</v>
      </c>
      <c r="G111" s="197"/>
      <c r="H111" s="201">
        <v>228.655</v>
      </c>
      <c r="I111" s="202"/>
      <c r="J111" s="197"/>
      <c r="K111" s="197"/>
      <c r="L111" s="203"/>
      <c r="M111" s="204"/>
      <c r="N111" s="205"/>
      <c r="O111" s="205"/>
      <c r="P111" s="205"/>
      <c r="Q111" s="205"/>
      <c r="R111" s="205"/>
      <c r="S111" s="205"/>
      <c r="T111" s="206"/>
      <c r="BR111" s="207" t="s">
        <v>176</v>
      </c>
      <c r="BS111" s="207" t="s">
        <v>90</v>
      </c>
      <c r="BT111" s="13" t="s">
        <v>90</v>
      </c>
      <c r="BU111" s="13" t="s">
        <v>4</v>
      </c>
      <c r="BV111" s="13" t="s">
        <v>88</v>
      </c>
      <c r="BW111" s="207" t="s">
        <v>165</v>
      </c>
    </row>
    <row r="112" spans="1:89" s="2" customFormat="1" ht="33" customHeight="1">
      <c r="A112" s="34"/>
      <c r="B112" s="35"/>
      <c r="C112" s="178" t="s">
        <v>195</v>
      </c>
      <c r="D112" s="178" t="s">
        <v>167</v>
      </c>
      <c r="E112" s="179" t="s">
        <v>1667</v>
      </c>
      <c r="F112" s="180" t="s">
        <v>1668</v>
      </c>
      <c r="G112" s="181" t="s">
        <v>213</v>
      </c>
      <c r="H112" s="182">
        <v>556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BP112" s="189" t="s">
        <v>172</v>
      </c>
      <c r="BR112" s="189" t="s">
        <v>167</v>
      </c>
      <c r="BS112" s="189" t="s">
        <v>90</v>
      </c>
      <c r="BW112" s="16" t="s">
        <v>165</v>
      </c>
      <c r="CC112" s="190">
        <f>IF(N112="základní",J112,0)</f>
        <v>0</v>
      </c>
      <c r="CD112" s="190">
        <f>IF(N112="snížená",J112,0)</f>
        <v>0</v>
      </c>
      <c r="CE112" s="190">
        <f>IF(N112="zákl. přenesená",J112,0)</f>
        <v>0</v>
      </c>
      <c r="CF112" s="190">
        <f>IF(N112="sníž. přenesená",J112,0)</f>
        <v>0</v>
      </c>
      <c r="CG112" s="190">
        <f>IF(N112="nulová",J112,0)</f>
        <v>0</v>
      </c>
      <c r="CH112" s="16" t="s">
        <v>88</v>
      </c>
      <c r="CI112" s="190">
        <f>ROUND(I112*H112,2)</f>
        <v>0</v>
      </c>
      <c r="CJ112" s="16" t="s">
        <v>172</v>
      </c>
      <c r="CK112" s="189" t="s">
        <v>2540</v>
      </c>
    </row>
    <row r="113" spans="1:89" s="2" customFormat="1">
      <c r="A113" s="34"/>
      <c r="B113" s="35"/>
      <c r="C113" s="36"/>
      <c r="D113" s="191" t="s">
        <v>174</v>
      </c>
      <c r="E113" s="36"/>
      <c r="F113" s="192" t="s">
        <v>1670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BR113" s="16" t="s">
        <v>174</v>
      </c>
      <c r="BS113" s="16" t="s">
        <v>90</v>
      </c>
    </row>
    <row r="114" spans="1:89" s="13" customFormat="1">
      <c r="B114" s="196"/>
      <c r="C114" s="197"/>
      <c r="D114" s="198" t="s">
        <v>176</v>
      </c>
      <c r="E114" s="199" t="s">
        <v>79</v>
      </c>
      <c r="F114" s="200" t="s">
        <v>2541</v>
      </c>
      <c r="G114" s="197"/>
      <c r="H114" s="201">
        <v>556</v>
      </c>
      <c r="I114" s="202"/>
      <c r="J114" s="197"/>
      <c r="K114" s="197"/>
      <c r="L114" s="203"/>
      <c r="M114" s="204"/>
      <c r="N114" s="205"/>
      <c r="O114" s="205"/>
      <c r="P114" s="205"/>
      <c r="Q114" s="205"/>
      <c r="R114" s="205"/>
      <c r="S114" s="205"/>
      <c r="T114" s="206"/>
      <c r="BR114" s="207" t="s">
        <v>176</v>
      </c>
      <c r="BS114" s="207" t="s">
        <v>90</v>
      </c>
      <c r="BT114" s="13" t="s">
        <v>90</v>
      </c>
      <c r="BU114" s="13" t="s">
        <v>39</v>
      </c>
      <c r="BV114" s="13" t="s">
        <v>81</v>
      </c>
      <c r="BW114" s="207" t="s">
        <v>165</v>
      </c>
    </row>
    <row r="115" spans="1:89" s="12" customFormat="1" ht="22.9" customHeight="1">
      <c r="B115" s="162"/>
      <c r="C115" s="163"/>
      <c r="D115" s="164" t="s">
        <v>80</v>
      </c>
      <c r="E115" s="176" t="s">
        <v>90</v>
      </c>
      <c r="F115" s="176" t="s">
        <v>194</v>
      </c>
      <c r="G115" s="163"/>
      <c r="H115" s="163"/>
      <c r="I115" s="166"/>
      <c r="J115" s="177">
        <f>CI115</f>
        <v>0</v>
      </c>
      <c r="K115" s="163"/>
      <c r="L115" s="168"/>
      <c r="M115" s="169"/>
      <c r="N115" s="170"/>
      <c r="O115" s="170"/>
      <c r="P115" s="171">
        <f>SUM(P116:P152)</f>
        <v>0</v>
      </c>
      <c r="Q115" s="170"/>
      <c r="R115" s="171">
        <f>SUM(R116:R152)</f>
        <v>22.958007199999997</v>
      </c>
      <c r="S115" s="170"/>
      <c r="T115" s="172">
        <f>SUM(T116:T152)</f>
        <v>0</v>
      </c>
      <c r="BP115" s="173" t="s">
        <v>88</v>
      </c>
      <c r="BR115" s="174" t="s">
        <v>80</v>
      </c>
      <c r="BS115" s="174" t="s">
        <v>88</v>
      </c>
      <c r="BW115" s="173" t="s">
        <v>165</v>
      </c>
      <c r="CI115" s="175">
        <f>SUM(CI116:CI152)</f>
        <v>0</v>
      </c>
    </row>
    <row r="116" spans="1:89" s="2" customFormat="1" ht="24.2" customHeight="1">
      <c r="A116" s="34"/>
      <c r="B116" s="35"/>
      <c r="C116" s="178" t="s">
        <v>202</v>
      </c>
      <c r="D116" s="178" t="s">
        <v>167</v>
      </c>
      <c r="E116" s="179" t="s">
        <v>196</v>
      </c>
      <c r="F116" s="180" t="s">
        <v>197</v>
      </c>
      <c r="G116" s="181" t="s">
        <v>170</v>
      </c>
      <c r="H116" s="182">
        <v>2.9129999999999998</v>
      </c>
      <c r="I116" s="183"/>
      <c r="J116" s="184">
        <f>ROUND(I116*H116,2)</f>
        <v>0</v>
      </c>
      <c r="K116" s="180" t="s">
        <v>2514</v>
      </c>
      <c r="L116" s="39"/>
      <c r="M116" s="185" t="s">
        <v>79</v>
      </c>
      <c r="N116" s="186" t="s">
        <v>51</v>
      </c>
      <c r="O116" s="64"/>
      <c r="P116" s="187">
        <f>O116*H116</f>
        <v>0</v>
      </c>
      <c r="Q116" s="187">
        <v>1.98</v>
      </c>
      <c r="R116" s="187">
        <f>Q116*H116</f>
        <v>5.7677399999999999</v>
      </c>
      <c r="S116" s="187">
        <v>0</v>
      </c>
      <c r="T116" s="18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BP116" s="189" t="s">
        <v>172</v>
      </c>
      <c r="BR116" s="189" t="s">
        <v>167</v>
      </c>
      <c r="BS116" s="189" t="s">
        <v>90</v>
      </c>
      <c r="BW116" s="16" t="s">
        <v>165</v>
      </c>
      <c r="CC116" s="190">
        <f>IF(N116="základní",J116,0)</f>
        <v>0</v>
      </c>
      <c r="CD116" s="190">
        <f>IF(N116="snížená",J116,0)</f>
        <v>0</v>
      </c>
      <c r="CE116" s="190">
        <f>IF(N116="zákl. přenesená",J116,0)</f>
        <v>0</v>
      </c>
      <c r="CF116" s="190">
        <f>IF(N116="sníž. přenesená",J116,0)</f>
        <v>0</v>
      </c>
      <c r="CG116" s="190">
        <f>IF(N116="nulová",J116,0)</f>
        <v>0</v>
      </c>
      <c r="CH116" s="16" t="s">
        <v>88</v>
      </c>
      <c r="CI116" s="190">
        <f>ROUND(I116*H116,2)</f>
        <v>0</v>
      </c>
      <c r="CJ116" s="16" t="s">
        <v>172</v>
      </c>
      <c r="CK116" s="189" t="s">
        <v>2542</v>
      </c>
    </row>
    <row r="117" spans="1:89" s="2" customFormat="1">
      <c r="A117" s="34"/>
      <c r="B117" s="35"/>
      <c r="C117" s="36"/>
      <c r="D117" s="191" t="s">
        <v>174</v>
      </c>
      <c r="E117" s="36"/>
      <c r="F117" s="192" t="s">
        <v>2543</v>
      </c>
      <c r="G117" s="36"/>
      <c r="H117" s="36"/>
      <c r="I117" s="193"/>
      <c r="J117" s="36"/>
      <c r="K117" s="36"/>
      <c r="L117" s="39"/>
      <c r="M117" s="194"/>
      <c r="N117" s="195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BR117" s="16" t="s">
        <v>174</v>
      </c>
      <c r="BS117" s="16" t="s">
        <v>90</v>
      </c>
    </row>
    <row r="118" spans="1:89" s="13" customFormat="1" ht="22.5">
      <c r="B118" s="196"/>
      <c r="C118" s="197"/>
      <c r="D118" s="198" t="s">
        <v>176</v>
      </c>
      <c r="E118" s="199" t="s">
        <v>79</v>
      </c>
      <c r="F118" s="200" t="s">
        <v>2544</v>
      </c>
      <c r="G118" s="197"/>
      <c r="H118" s="201">
        <v>0.26200000000000001</v>
      </c>
      <c r="I118" s="202"/>
      <c r="J118" s="197"/>
      <c r="K118" s="197"/>
      <c r="L118" s="203"/>
      <c r="M118" s="204"/>
      <c r="N118" s="205"/>
      <c r="O118" s="205"/>
      <c r="P118" s="205"/>
      <c r="Q118" s="205"/>
      <c r="R118" s="205"/>
      <c r="S118" s="205"/>
      <c r="T118" s="206"/>
      <c r="BR118" s="207" t="s">
        <v>176</v>
      </c>
      <c r="BS118" s="207" t="s">
        <v>90</v>
      </c>
      <c r="BT118" s="13" t="s">
        <v>90</v>
      </c>
      <c r="BU118" s="13" t="s">
        <v>39</v>
      </c>
      <c r="BV118" s="13" t="s">
        <v>81</v>
      </c>
      <c r="BW118" s="207" t="s">
        <v>165</v>
      </c>
    </row>
    <row r="119" spans="1:89" s="13" customFormat="1">
      <c r="B119" s="196"/>
      <c r="C119" s="197"/>
      <c r="D119" s="198" t="s">
        <v>176</v>
      </c>
      <c r="E119" s="199" t="s">
        <v>79</v>
      </c>
      <c r="F119" s="200" t="s">
        <v>2545</v>
      </c>
      <c r="G119" s="197"/>
      <c r="H119" s="201">
        <v>0.314</v>
      </c>
      <c r="I119" s="202"/>
      <c r="J119" s="197"/>
      <c r="K119" s="197"/>
      <c r="L119" s="203"/>
      <c r="M119" s="204"/>
      <c r="N119" s="205"/>
      <c r="O119" s="205"/>
      <c r="P119" s="205"/>
      <c r="Q119" s="205"/>
      <c r="R119" s="205"/>
      <c r="S119" s="205"/>
      <c r="T119" s="206"/>
      <c r="BR119" s="207" t="s">
        <v>176</v>
      </c>
      <c r="BS119" s="207" t="s">
        <v>90</v>
      </c>
      <c r="BT119" s="13" t="s">
        <v>90</v>
      </c>
      <c r="BU119" s="13" t="s">
        <v>39</v>
      </c>
      <c r="BV119" s="13" t="s">
        <v>81</v>
      </c>
      <c r="BW119" s="207" t="s">
        <v>165</v>
      </c>
    </row>
    <row r="120" spans="1:89" s="13" customFormat="1">
      <c r="B120" s="196"/>
      <c r="C120" s="197"/>
      <c r="D120" s="198" t="s">
        <v>176</v>
      </c>
      <c r="E120" s="199" t="s">
        <v>79</v>
      </c>
      <c r="F120" s="200" t="s">
        <v>2546</v>
      </c>
      <c r="G120" s="197"/>
      <c r="H120" s="201">
        <v>0.14399999999999999</v>
      </c>
      <c r="I120" s="202"/>
      <c r="J120" s="197"/>
      <c r="K120" s="197"/>
      <c r="L120" s="203"/>
      <c r="M120" s="204"/>
      <c r="N120" s="205"/>
      <c r="O120" s="205"/>
      <c r="P120" s="205"/>
      <c r="Q120" s="205"/>
      <c r="R120" s="205"/>
      <c r="S120" s="205"/>
      <c r="T120" s="206"/>
      <c r="BR120" s="207" t="s">
        <v>176</v>
      </c>
      <c r="BS120" s="207" t="s">
        <v>90</v>
      </c>
      <c r="BT120" s="13" t="s">
        <v>90</v>
      </c>
      <c r="BU120" s="13" t="s">
        <v>39</v>
      </c>
      <c r="BV120" s="13" t="s">
        <v>81</v>
      </c>
      <c r="BW120" s="207" t="s">
        <v>165</v>
      </c>
    </row>
    <row r="121" spans="1:89" s="13" customFormat="1" ht="22.5">
      <c r="B121" s="196"/>
      <c r="C121" s="197"/>
      <c r="D121" s="198" t="s">
        <v>176</v>
      </c>
      <c r="E121" s="199" t="s">
        <v>79</v>
      </c>
      <c r="F121" s="200" t="s">
        <v>2547</v>
      </c>
      <c r="G121" s="197"/>
      <c r="H121" s="201">
        <v>1.079</v>
      </c>
      <c r="I121" s="202"/>
      <c r="J121" s="197"/>
      <c r="K121" s="197"/>
      <c r="L121" s="203"/>
      <c r="M121" s="204"/>
      <c r="N121" s="205"/>
      <c r="O121" s="205"/>
      <c r="P121" s="205"/>
      <c r="Q121" s="205"/>
      <c r="R121" s="205"/>
      <c r="S121" s="205"/>
      <c r="T121" s="206"/>
      <c r="BR121" s="207" t="s">
        <v>176</v>
      </c>
      <c r="BS121" s="207" t="s">
        <v>90</v>
      </c>
      <c r="BT121" s="13" t="s">
        <v>90</v>
      </c>
      <c r="BU121" s="13" t="s">
        <v>39</v>
      </c>
      <c r="BV121" s="13" t="s">
        <v>81</v>
      </c>
      <c r="BW121" s="207" t="s">
        <v>165</v>
      </c>
    </row>
    <row r="122" spans="1:89" s="13" customFormat="1">
      <c r="B122" s="196"/>
      <c r="C122" s="197"/>
      <c r="D122" s="198" t="s">
        <v>176</v>
      </c>
      <c r="E122" s="199" t="s">
        <v>79</v>
      </c>
      <c r="F122" s="200" t="s">
        <v>2548</v>
      </c>
      <c r="G122" s="197"/>
      <c r="H122" s="201">
        <v>0.32400000000000001</v>
      </c>
      <c r="I122" s="202"/>
      <c r="J122" s="197"/>
      <c r="K122" s="197"/>
      <c r="L122" s="203"/>
      <c r="M122" s="204"/>
      <c r="N122" s="205"/>
      <c r="O122" s="205"/>
      <c r="P122" s="205"/>
      <c r="Q122" s="205"/>
      <c r="R122" s="205"/>
      <c r="S122" s="205"/>
      <c r="T122" s="206"/>
      <c r="BR122" s="207" t="s">
        <v>176</v>
      </c>
      <c r="BS122" s="207" t="s">
        <v>90</v>
      </c>
      <c r="BT122" s="13" t="s">
        <v>90</v>
      </c>
      <c r="BU122" s="13" t="s">
        <v>39</v>
      </c>
      <c r="BV122" s="13" t="s">
        <v>81</v>
      </c>
      <c r="BW122" s="207" t="s">
        <v>165</v>
      </c>
    </row>
    <row r="123" spans="1:89" s="13" customFormat="1">
      <c r="B123" s="196"/>
      <c r="C123" s="197"/>
      <c r="D123" s="198" t="s">
        <v>176</v>
      </c>
      <c r="E123" s="199" t="s">
        <v>79</v>
      </c>
      <c r="F123" s="200" t="s">
        <v>2549</v>
      </c>
      <c r="G123" s="197"/>
      <c r="H123" s="201">
        <v>0.30599999999999999</v>
      </c>
      <c r="I123" s="202"/>
      <c r="J123" s="197"/>
      <c r="K123" s="197"/>
      <c r="L123" s="203"/>
      <c r="M123" s="204"/>
      <c r="N123" s="205"/>
      <c r="O123" s="205"/>
      <c r="P123" s="205"/>
      <c r="Q123" s="205"/>
      <c r="R123" s="205"/>
      <c r="S123" s="205"/>
      <c r="T123" s="206"/>
      <c r="BR123" s="207" t="s">
        <v>176</v>
      </c>
      <c r="BS123" s="207" t="s">
        <v>90</v>
      </c>
      <c r="BT123" s="13" t="s">
        <v>90</v>
      </c>
      <c r="BU123" s="13" t="s">
        <v>39</v>
      </c>
      <c r="BV123" s="13" t="s">
        <v>81</v>
      </c>
      <c r="BW123" s="207" t="s">
        <v>165</v>
      </c>
    </row>
    <row r="124" spans="1:89" s="13" customFormat="1">
      <c r="B124" s="196"/>
      <c r="C124" s="197"/>
      <c r="D124" s="198" t="s">
        <v>176</v>
      </c>
      <c r="E124" s="199" t="s">
        <v>79</v>
      </c>
      <c r="F124" s="200" t="s">
        <v>2550</v>
      </c>
      <c r="G124" s="197"/>
      <c r="H124" s="201">
        <v>0.48399999999999999</v>
      </c>
      <c r="I124" s="202"/>
      <c r="J124" s="197"/>
      <c r="K124" s="197"/>
      <c r="L124" s="203"/>
      <c r="M124" s="204"/>
      <c r="N124" s="205"/>
      <c r="O124" s="205"/>
      <c r="P124" s="205"/>
      <c r="Q124" s="205"/>
      <c r="R124" s="205"/>
      <c r="S124" s="205"/>
      <c r="T124" s="206"/>
      <c r="BR124" s="207" t="s">
        <v>176</v>
      </c>
      <c r="BS124" s="207" t="s">
        <v>90</v>
      </c>
      <c r="BT124" s="13" t="s">
        <v>90</v>
      </c>
      <c r="BU124" s="13" t="s">
        <v>39</v>
      </c>
      <c r="BV124" s="13" t="s">
        <v>81</v>
      </c>
      <c r="BW124" s="207" t="s">
        <v>165</v>
      </c>
    </row>
    <row r="125" spans="1:89" s="2" customFormat="1" ht="24.2" customHeight="1">
      <c r="A125" s="34"/>
      <c r="B125" s="35"/>
      <c r="C125" s="178" t="s">
        <v>210</v>
      </c>
      <c r="D125" s="178" t="s">
        <v>167</v>
      </c>
      <c r="E125" s="179" t="s">
        <v>2551</v>
      </c>
      <c r="F125" s="180" t="s">
        <v>2552</v>
      </c>
      <c r="G125" s="181" t="s">
        <v>170</v>
      </c>
      <c r="H125" s="182">
        <v>7.3769999999999998</v>
      </c>
      <c r="I125" s="183"/>
      <c r="J125" s="184">
        <f>ROUND(I125*H125,2)</f>
        <v>0</v>
      </c>
      <c r="K125" s="180" t="s">
        <v>2514</v>
      </c>
      <c r="L125" s="39"/>
      <c r="M125" s="185" t="s">
        <v>79</v>
      </c>
      <c r="N125" s="186" t="s">
        <v>51</v>
      </c>
      <c r="O125" s="64"/>
      <c r="P125" s="187">
        <f>O125*H125</f>
        <v>0</v>
      </c>
      <c r="Q125" s="187">
        <v>2.2563399999999998</v>
      </c>
      <c r="R125" s="187">
        <f>Q125*H125</f>
        <v>16.645020179999999</v>
      </c>
      <c r="S125" s="187">
        <v>0</v>
      </c>
      <c r="T125" s="18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BP125" s="189" t="s">
        <v>172</v>
      </c>
      <c r="BR125" s="189" t="s">
        <v>167</v>
      </c>
      <c r="BS125" s="189" t="s">
        <v>90</v>
      </c>
      <c r="BW125" s="16" t="s">
        <v>165</v>
      </c>
      <c r="CC125" s="190">
        <f>IF(N125="základní",J125,0)</f>
        <v>0</v>
      </c>
      <c r="CD125" s="190">
        <f>IF(N125="snížená",J125,0)</f>
        <v>0</v>
      </c>
      <c r="CE125" s="190">
        <f>IF(N125="zákl. přenesená",J125,0)</f>
        <v>0</v>
      </c>
      <c r="CF125" s="190">
        <f>IF(N125="sníž. přenesená",J125,0)</f>
        <v>0</v>
      </c>
      <c r="CG125" s="190">
        <f>IF(N125="nulová",J125,0)</f>
        <v>0</v>
      </c>
      <c r="CH125" s="16" t="s">
        <v>88</v>
      </c>
      <c r="CI125" s="190">
        <f>ROUND(I125*H125,2)</f>
        <v>0</v>
      </c>
      <c r="CJ125" s="16" t="s">
        <v>172</v>
      </c>
      <c r="CK125" s="189" t="s">
        <v>2553</v>
      </c>
    </row>
    <row r="126" spans="1:89" s="2" customFormat="1">
      <c r="A126" s="34"/>
      <c r="B126" s="35"/>
      <c r="C126" s="36"/>
      <c r="D126" s="191" t="s">
        <v>174</v>
      </c>
      <c r="E126" s="36"/>
      <c r="F126" s="192" t="s">
        <v>2554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BR126" s="16" t="s">
        <v>174</v>
      </c>
      <c r="BS126" s="16" t="s">
        <v>90</v>
      </c>
    </row>
    <row r="127" spans="1:89" s="13" customFormat="1" ht="22.5">
      <c r="B127" s="196"/>
      <c r="C127" s="197"/>
      <c r="D127" s="198" t="s">
        <v>176</v>
      </c>
      <c r="E127" s="199" t="s">
        <v>79</v>
      </c>
      <c r="F127" s="200" t="s">
        <v>2544</v>
      </c>
      <c r="G127" s="197"/>
      <c r="H127" s="201">
        <v>0.26200000000000001</v>
      </c>
      <c r="I127" s="202"/>
      <c r="J127" s="197"/>
      <c r="K127" s="197"/>
      <c r="L127" s="203"/>
      <c r="M127" s="204"/>
      <c r="N127" s="205"/>
      <c r="O127" s="205"/>
      <c r="P127" s="205"/>
      <c r="Q127" s="205"/>
      <c r="R127" s="205"/>
      <c r="S127" s="205"/>
      <c r="T127" s="206"/>
      <c r="BR127" s="207" t="s">
        <v>176</v>
      </c>
      <c r="BS127" s="207" t="s">
        <v>90</v>
      </c>
      <c r="BT127" s="13" t="s">
        <v>90</v>
      </c>
      <c r="BU127" s="13" t="s">
        <v>39</v>
      </c>
      <c r="BV127" s="13" t="s">
        <v>81</v>
      </c>
      <c r="BW127" s="207" t="s">
        <v>165</v>
      </c>
    </row>
    <row r="128" spans="1:89" s="13" customFormat="1">
      <c r="B128" s="196"/>
      <c r="C128" s="197"/>
      <c r="D128" s="198" t="s">
        <v>176</v>
      </c>
      <c r="E128" s="199" t="s">
        <v>79</v>
      </c>
      <c r="F128" s="200" t="s">
        <v>2555</v>
      </c>
      <c r="G128" s="197"/>
      <c r="H128" s="201">
        <v>2.512</v>
      </c>
      <c r="I128" s="202"/>
      <c r="J128" s="197"/>
      <c r="K128" s="197"/>
      <c r="L128" s="203"/>
      <c r="M128" s="204"/>
      <c r="N128" s="205"/>
      <c r="O128" s="205"/>
      <c r="P128" s="205"/>
      <c r="Q128" s="205"/>
      <c r="R128" s="205"/>
      <c r="S128" s="205"/>
      <c r="T128" s="206"/>
      <c r="BR128" s="207" t="s">
        <v>176</v>
      </c>
      <c r="BS128" s="207" t="s">
        <v>90</v>
      </c>
      <c r="BT128" s="13" t="s">
        <v>90</v>
      </c>
      <c r="BU128" s="13" t="s">
        <v>39</v>
      </c>
      <c r="BV128" s="13" t="s">
        <v>81</v>
      </c>
      <c r="BW128" s="207" t="s">
        <v>165</v>
      </c>
    </row>
    <row r="129" spans="1:89" s="13" customFormat="1">
      <c r="B129" s="196"/>
      <c r="C129" s="197"/>
      <c r="D129" s="198" t="s">
        <v>176</v>
      </c>
      <c r="E129" s="199" t="s">
        <v>79</v>
      </c>
      <c r="F129" s="200" t="s">
        <v>2556</v>
      </c>
      <c r="G129" s="197"/>
      <c r="H129" s="201">
        <v>0.216</v>
      </c>
      <c r="I129" s="202"/>
      <c r="J129" s="197"/>
      <c r="K129" s="197"/>
      <c r="L129" s="203"/>
      <c r="M129" s="204"/>
      <c r="N129" s="205"/>
      <c r="O129" s="205"/>
      <c r="P129" s="205"/>
      <c r="Q129" s="205"/>
      <c r="R129" s="205"/>
      <c r="S129" s="205"/>
      <c r="T129" s="206"/>
      <c r="BR129" s="207" t="s">
        <v>176</v>
      </c>
      <c r="BS129" s="207" t="s">
        <v>90</v>
      </c>
      <c r="BT129" s="13" t="s">
        <v>90</v>
      </c>
      <c r="BU129" s="13" t="s">
        <v>39</v>
      </c>
      <c r="BV129" s="13" t="s">
        <v>81</v>
      </c>
      <c r="BW129" s="207" t="s">
        <v>165</v>
      </c>
    </row>
    <row r="130" spans="1:89" s="13" customFormat="1" ht="22.5">
      <c r="B130" s="196"/>
      <c r="C130" s="197"/>
      <c r="D130" s="198" t="s">
        <v>176</v>
      </c>
      <c r="E130" s="199" t="s">
        <v>79</v>
      </c>
      <c r="F130" s="200" t="s">
        <v>2557</v>
      </c>
      <c r="G130" s="197"/>
      <c r="H130" s="201">
        <v>3.2370000000000001</v>
      </c>
      <c r="I130" s="202"/>
      <c r="J130" s="197"/>
      <c r="K130" s="197"/>
      <c r="L130" s="203"/>
      <c r="M130" s="204"/>
      <c r="N130" s="205"/>
      <c r="O130" s="205"/>
      <c r="P130" s="205"/>
      <c r="Q130" s="205"/>
      <c r="R130" s="205"/>
      <c r="S130" s="205"/>
      <c r="T130" s="206"/>
      <c r="BR130" s="207" t="s">
        <v>176</v>
      </c>
      <c r="BS130" s="207" t="s">
        <v>90</v>
      </c>
      <c r="BT130" s="13" t="s">
        <v>90</v>
      </c>
      <c r="BU130" s="13" t="s">
        <v>39</v>
      </c>
      <c r="BV130" s="13" t="s">
        <v>81</v>
      </c>
      <c r="BW130" s="207" t="s">
        <v>165</v>
      </c>
    </row>
    <row r="131" spans="1:89" s="13" customFormat="1">
      <c r="B131" s="196"/>
      <c r="C131" s="197"/>
      <c r="D131" s="198" t="s">
        <v>176</v>
      </c>
      <c r="E131" s="199" t="s">
        <v>79</v>
      </c>
      <c r="F131" s="200" t="s">
        <v>2558</v>
      </c>
      <c r="G131" s="197"/>
      <c r="H131" s="201">
        <v>0.36</v>
      </c>
      <c r="I131" s="202"/>
      <c r="J131" s="197"/>
      <c r="K131" s="197"/>
      <c r="L131" s="203"/>
      <c r="M131" s="204"/>
      <c r="N131" s="205"/>
      <c r="O131" s="205"/>
      <c r="P131" s="205"/>
      <c r="Q131" s="205"/>
      <c r="R131" s="205"/>
      <c r="S131" s="205"/>
      <c r="T131" s="206"/>
      <c r="BR131" s="207" t="s">
        <v>176</v>
      </c>
      <c r="BS131" s="207" t="s">
        <v>90</v>
      </c>
      <c r="BT131" s="13" t="s">
        <v>90</v>
      </c>
      <c r="BU131" s="13" t="s">
        <v>39</v>
      </c>
      <c r="BV131" s="13" t="s">
        <v>81</v>
      </c>
      <c r="BW131" s="207" t="s">
        <v>165</v>
      </c>
    </row>
    <row r="132" spans="1:89" s="13" customFormat="1">
      <c r="B132" s="196"/>
      <c r="C132" s="197"/>
      <c r="D132" s="198" t="s">
        <v>176</v>
      </c>
      <c r="E132" s="199" t="s">
        <v>79</v>
      </c>
      <c r="F132" s="200" t="s">
        <v>2549</v>
      </c>
      <c r="G132" s="197"/>
      <c r="H132" s="201">
        <v>0.30599999999999999</v>
      </c>
      <c r="I132" s="202"/>
      <c r="J132" s="197"/>
      <c r="K132" s="197"/>
      <c r="L132" s="203"/>
      <c r="M132" s="204"/>
      <c r="N132" s="205"/>
      <c r="O132" s="205"/>
      <c r="P132" s="205"/>
      <c r="Q132" s="205"/>
      <c r="R132" s="205"/>
      <c r="S132" s="205"/>
      <c r="T132" s="206"/>
      <c r="BR132" s="207" t="s">
        <v>176</v>
      </c>
      <c r="BS132" s="207" t="s">
        <v>90</v>
      </c>
      <c r="BT132" s="13" t="s">
        <v>90</v>
      </c>
      <c r="BU132" s="13" t="s">
        <v>39</v>
      </c>
      <c r="BV132" s="13" t="s">
        <v>81</v>
      </c>
      <c r="BW132" s="207" t="s">
        <v>165</v>
      </c>
    </row>
    <row r="133" spans="1:89" s="13" customFormat="1">
      <c r="B133" s="196"/>
      <c r="C133" s="197"/>
      <c r="D133" s="198" t="s">
        <v>176</v>
      </c>
      <c r="E133" s="199" t="s">
        <v>79</v>
      </c>
      <c r="F133" s="200" t="s">
        <v>2550</v>
      </c>
      <c r="G133" s="197"/>
      <c r="H133" s="201">
        <v>0.48399999999999999</v>
      </c>
      <c r="I133" s="202"/>
      <c r="J133" s="197"/>
      <c r="K133" s="197"/>
      <c r="L133" s="203"/>
      <c r="M133" s="204"/>
      <c r="N133" s="205"/>
      <c r="O133" s="205"/>
      <c r="P133" s="205"/>
      <c r="Q133" s="205"/>
      <c r="R133" s="205"/>
      <c r="S133" s="205"/>
      <c r="T133" s="206"/>
      <c r="BR133" s="207" t="s">
        <v>176</v>
      </c>
      <c r="BS133" s="207" t="s">
        <v>90</v>
      </c>
      <c r="BT133" s="13" t="s">
        <v>90</v>
      </c>
      <c r="BU133" s="13" t="s">
        <v>39</v>
      </c>
      <c r="BV133" s="13" t="s">
        <v>81</v>
      </c>
      <c r="BW133" s="207" t="s">
        <v>165</v>
      </c>
    </row>
    <row r="134" spans="1:89" s="2" customFormat="1" ht="16.5" customHeight="1">
      <c r="A134" s="34"/>
      <c r="B134" s="35"/>
      <c r="C134" s="178" t="s">
        <v>218</v>
      </c>
      <c r="D134" s="178" t="s">
        <v>167</v>
      </c>
      <c r="E134" s="179" t="s">
        <v>1716</v>
      </c>
      <c r="F134" s="180" t="s">
        <v>1717</v>
      </c>
      <c r="G134" s="181" t="s">
        <v>213</v>
      </c>
      <c r="H134" s="182">
        <v>20.353999999999999</v>
      </c>
      <c r="I134" s="183"/>
      <c r="J134" s="184">
        <f>ROUND(I134*H134,2)</f>
        <v>0</v>
      </c>
      <c r="K134" s="180" t="s">
        <v>2514</v>
      </c>
      <c r="L134" s="39"/>
      <c r="M134" s="185" t="s">
        <v>79</v>
      </c>
      <c r="N134" s="186" t="s">
        <v>51</v>
      </c>
      <c r="O134" s="64"/>
      <c r="P134" s="187">
        <f>O134*H134</f>
        <v>0</v>
      </c>
      <c r="Q134" s="187">
        <v>2.47E-3</v>
      </c>
      <c r="R134" s="187">
        <f>Q134*H134</f>
        <v>5.027438E-2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BP134" s="189" t="s">
        <v>172</v>
      </c>
      <c r="BR134" s="189" t="s">
        <v>167</v>
      </c>
      <c r="BS134" s="189" t="s">
        <v>90</v>
      </c>
      <c r="BW134" s="16" t="s">
        <v>165</v>
      </c>
      <c r="CC134" s="190">
        <f>IF(N134="základní",J134,0)</f>
        <v>0</v>
      </c>
      <c r="CD134" s="190">
        <f>IF(N134="snížená",J134,0)</f>
        <v>0</v>
      </c>
      <c r="CE134" s="190">
        <f>IF(N134="zákl. přenesená",J134,0)</f>
        <v>0</v>
      </c>
      <c r="CF134" s="190">
        <f>IF(N134="sníž. přenesená",J134,0)</f>
        <v>0</v>
      </c>
      <c r="CG134" s="190">
        <f>IF(N134="nulová",J134,0)</f>
        <v>0</v>
      </c>
      <c r="CH134" s="16" t="s">
        <v>88</v>
      </c>
      <c r="CI134" s="190">
        <f>ROUND(I134*H134,2)</f>
        <v>0</v>
      </c>
      <c r="CJ134" s="16" t="s">
        <v>172</v>
      </c>
      <c r="CK134" s="189" t="s">
        <v>2559</v>
      </c>
    </row>
    <row r="135" spans="1:89" s="2" customFormat="1">
      <c r="A135" s="34"/>
      <c r="B135" s="35"/>
      <c r="C135" s="36"/>
      <c r="D135" s="191" t="s">
        <v>174</v>
      </c>
      <c r="E135" s="36"/>
      <c r="F135" s="192" t="s">
        <v>2560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BR135" s="16" t="s">
        <v>174</v>
      </c>
      <c r="BS135" s="16" t="s">
        <v>90</v>
      </c>
    </row>
    <row r="136" spans="1:89" s="13" customFormat="1">
      <c r="B136" s="196"/>
      <c r="C136" s="197"/>
      <c r="D136" s="198" t="s">
        <v>176</v>
      </c>
      <c r="E136" s="199" t="s">
        <v>79</v>
      </c>
      <c r="F136" s="200" t="s">
        <v>2561</v>
      </c>
      <c r="G136" s="197"/>
      <c r="H136" s="201">
        <v>0.56999999999999995</v>
      </c>
      <c r="I136" s="202"/>
      <c r="J136" s="197"/>
      <c r="K136" s="197"/>
      <c r="L136" s="203"/>
      <c r="M136" s="204"/>
      <c r="N136" s="205"/>
      <c r="O136" s="205"/>
      <c r="P136" s="205"/>
      <c r="Q136" s="205"/>
      <c r="R136" s="205"/>
      <c r="S136" s="205"/>
      <c r="T136" s="206"/>
      <c r="BR136" s="207" t="s">
        <v>176</v>
      </c>
      <c r="BS136" s="207" t="s">
        <v>90</v>
      </c>
      <c r="BT136" s="13" t="s">
        <v>90</v>
      </c>
      <c r="BU136" s="13" t="s">
        <v>39</v>
      </c>
      <c r="BV136" s="13" t="s">
        <v>81</v>
      </c>
      <c r="BW136" s="207" t="s">
        <v>165</v>
      </c>
    </row>
    <row r="137" spans="1:89" s="13" customFormat="1">
      <c r="B137" s="196"/>
      <c r="C137" s="197"/>
      <c r="D137" s="198" t="s">
        <v>176</v>
      </c>
      <c r="E137" s="199" t="s">
        <v>79</v>
      </c>
      <c r="F137" s="200" t="s">
        <v>2562</v>
      </c>
      <c r="G137" s="197"/>
      <c r="H137" s="201">
        <v>5.024</v>
      </c>
      <c r="I137" s="202"/>
      <c r="J137" s="197"/>
      <c r="K137" s="197"/>
      <c r="L137" s="203"/>
      <c r="M137" s="204"/>
      <c r="N137" s="205"/>
      <c r="O137" s="205"/>
      <c r="P137" s="205"/>
      <c r="Q137" s="205"/>
      <c r="R137" s="205"/>
      <c r="S137" s="205"/>
      <c r="T137" s="206"/>
      <c r="BR137" s="207" t="s">
        <v>176</v>
      </c>
      <c r="BS137" s="207" t="s">
        <v>90</v>
      </c>
      <c r="BT137" s="13" t="s">
        <v>90</v>
      </c>
      <c r="BU137" s="13" t="s">
        <v>39</v>
      </c>
      <c r="BV137" s="13" t="s">
        <v>81</v>
      </c>
      <c r="BW137" s="207" t="s">
        <v>165</v>
      </c>
    </row>
    <row r="138" spans="1:89" s="13" customFormat="1">
      <c r="B138" s="196"/>
      <c r="C138" s="197"/>
      <c r="D138" s="198" t="s">
        <v>176</v>
      </c>
      <c r="E138" s="199" t="s">
        <v>79</v>
      </c>
      <c r="F138" s="200" t="s">
        <v>2563</v>
      </c>
      <c r="G138" s="197"/>
      <c r="H138" s="201">
        <v>0.72</v>
      </c>
      <c r="I138" s="202"/>
      <c r="J138" s="197"/>
      <c r="K138" s="197"/>
      <c r="L138" s="203"/>
      <c r="M138" s="204"/>
      <c r="N138" s="205"/>
      <c r="O138" s="205"/>
      <c r="P138" s="205"/>
      <c r="Q138" s="205"/>
      <c r="R138" s="205"/>
      <c r="S138" s="205"/>
      <c r="T138" s="206"/>
      <c r="BR138" s="207" t="s">
        <v>176</v>
      </c>
      <c r="BS138" s="207" t="s">
        <v>90</v>
      </c>
      <c r="BT138" s="13" t="s">
        <v>90</v>
      </c>
      <c r="BU138" s="13" t="s">
        <v>39</v>
      </c>
      <c r="BV138" s="13" t="s">
        <v>81</v>
      </c>
      <c r="BW138" s="207" t="s">
        <v>165</v>
      </c>
    </row>
    <row r="139" spans="1:89" s="13" customFormat="1" ht="22.5">
      <c r="B139" s="196"/>
      <c r="C139" s="197"/>
      <c r="D139" s="198" t="s">
        <v>176</v>
      </c>
      <c r="E139" s="199" t="s">
        <v>79</v>
      </c>
      <c r="F139" s="200" t="s">
        <v>2564</v>
      </c>
      <c r="G139" s="197"/>
      <c r="H139" s="201">
        <v>3.927</v>
      </c>
      <c r="I139" s="202"/>
      <c r="J139" s="197"/>
      <c r="K139" s="197"/>
      <c r="L139" s="203"/>
      <c r="M139" s="204"/>
      <c r="N139" s="205"/>
      <c r="O139" s="205"/>
      <c r="P139" s="205"/>
      <c r="Q139" s="205"/>
      <c r="R139" s="205"/>
      <c r="S139" s="205"/>
      <c r="T139" s="206"/>
      <c r="BR139" s="207" t="s">
        <v>176</v>
      </c>
      <c r="BS139" s="207" t="s">
        <v>90</v>
      </c>
      <c r="BT139" s="13" t="s">
        <v>90</v>
      </c>
      <c r="BU139" s="13" t="s">
        <v>39</v>
      </c>
      <c r="BV139" s="13" t="s">
        <v>81</v>
      </c>
      <c r="BW139" s="207" t="s">
        <v>165</v>
      </c>
    </row>
    <row r="140" spans="1:89" s="13" customFormat="1" ht="22.5">
      <c r="B140" s="196"/>
      <c r="C140" s="197"/>
      <c r="D140" s="198" t="s">
        <v>176</v>
      </c>
      <c r="E140" s="199" t="s">
        <v>79</v>
      </c>
      <c r="F140" s="200" t="s">
        <v>2565</v>
      </c>
      <c r="G140" s="197"/>
      <c r="H140" s="201">
        <v>8.5329999999999995</v>
      </c>
      <c r="I140" s="202"/>
      <c r="J140" s="197"/>
      <c r="K140" s="197"/>
      <c r="L140" s="203"/>
      <c r="M140" s="204"/>
      <c r="N140" s="205"/>
      <c r="O140" s="205"/>
      <c r="P140" s="205"/>
      <c r="Q140" s="205"/>
      <c r="R140" s="205"/>
      <c r="S140" s="205"/>
      <c r="T140" s="206"/>
      <c r="BR140" s="207" t="s">
        <v>176</v>
      </c>
      <c r="BS140" s="207" t="s">
        <v>90</v>
      </c>
      <c r="BT140" s="13" t="s">
        <v>90</v>
      </c>
      <c r="BU140" s="13" t="s">
        <v>39</v>
      </c>
      <c r="BV140" s="13" t="s">
        <v>81</v>
      </c>
      <c r="BW140" s="207" t="s">
        <v>165</v>
      </c>
    </row>
    <row r="141" spans="1:89" s="13" customFormat="1">
      <c r="B141" s="196"/>
      <c r="C141" s="197"/>
      <c r="D141" s="198" t="s">
        <v>176</v>
      </c>
      <c r="E141" s="199" t="s">
        <v>79</v>
      </c>
      <c r="F141" s="200" t="s">
        <v>2566</v>
      </c>
      <c r="G141" s="197"/>
      <c r="H141" s="201">
        <v>0.7</v>
      </c>
      <c r="I141" s="202"/>
      <c r="J141" s="197"/>
      <c r="K141" s="197"/>
      <c r="L141" s="203"/>
      <c r="M141" s="204"/>
      <c r="N141" s="205"/>
      <c r="O141" s="205"/>
      <c r="P141" s="205"/>
      <c r="Q141" s="205"/>
      <c r="R141" s="205"/>
      <c r="S141" s="205"/>
      <c r="T141" s="206"/>
      <c r="BR141" s="207" t="s">
        <v>176</v>
      </c>
      <c r="BS141" s="207" t="s">
        <v>90</v>
      </c>
      <c r="BT141" s="13" t="s">
        <v>90</v>
      </c>
      <c r="BU141" s="13" t="s">
        <v>39</v>
      </c>
      <c r="BV141" s="13" t="s">
        <v>81</v>
      </c>
      <c r="BW141" s="207" t="s">
        <v>165</v>
      </c>
    </row>
    <row r="142" spans="1:89" s="13" customFormat="1">
      <c r="B142" s="196"/>
      <c r="C142" s="197"/>
      <c r="D142" s="198" t="s">
        <v>176</v>
      </c>
      <c r="E142" s="199" t="s">
        <v>79</v>
      </c>
      <c r="F142" s="200" t="s">
        <v>2567</v>
      </c>
      <c r="G142" s="197"/>
      <c r="H142" s="201">
        <v>0.88</v>
      </c>
      <c r="I142" s="202"/>
      <c r="J142" s="197"/>
      <c r="K142" s="197"/>
      <c r="L142" s="203"/>
      <c r="M142" s="204"/>
      <c r="N142" s="205"/>
      <c r="O142" s="205"/>
      <c r="P142" s="205"/>
      <c r="Q142" s="205"/>
      <c r="R142" s="205"/>
      <c r="S142" s="205"/>
      <c r="T142" s="206"/>
      <c r="BR142" s="207" t="s">
        <v>176</v>
      </c>
      <c r="BS142" s="207" t="s">
        <v>90</v>
      </c>
      <c r="BT142" s="13" t="s">
        <v>90</v>
      </c>
      <c r="BU142" s="13" t="s">
        <v>39</v>
      </c>
      <c r="BV142" s="13" t="s">
        <v>81</v>
      </c>
      <c r="BW142" s="207" t="s">
        <v>165</v>
      </c>
    </row>
    <row r="143" spans="1:89" s="2" customFormat="1" ht="16.5" customHeight="1">
      <c r="A143" s="34"/>
      <c r="B143" s="35"/>
      <c r="C143" s="178" t="s">
        <v>223</v>
      </c>
      <c r="D143" s="178" t="s">
        <v>167</v>
      </c>
      <c r="E143" s="179" t="s">
        <v>1721</v>
      </c>
      <c r="F143" s="180" t="s">
        <v>1722</v>
      </c>
      <c r="G143" s="181" t="s">
        <v>213</v>
      </c>
      <c r="H143" s="182">
        <v>20.353999999999999</v>
      </c>
      <c r="I143" s="183"/>
      <c r="J143" s="184">
        <f>ROUND(I143*H143,2)</f>
        <v>0</v>
      </c>
      <c r="K143" s="180" t="s">
        <v>2514</v>
      </c>
      <c r="L143" s="39"/>
      <c r="M143" s="185" t="s">
        <v>79</v>
      </c>
      <c r="N143" s="186" t="s">
        <v>51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BP143" s="189" t="s">
        <v>172</v>
      </c>
      <c r="BR143" s="189" t="s">
        <v>167</v>
      </c>
      <c r="BS143" s="189" t="s">
        <v>90</v>
      </c>
      <c r="BW143" s="16" t="s">
        <v>165</v>
      </c>
      <c r="CC143" s="190">
        <f>IF(N143="základní",J143,0)</f>
        <v>0</v>
      </c>
      <c r="CD143" s="190">
        <f>IF(N143="snížená",J143,0)</f>
        <v>0</v>
      </c>
      <c r="CE143" s="190">
        <f>IF(N143="zákl. přenesená",J143,0)</f>
        <v>0</v>
      </c>
      <c r="CF143" s="190">
        <f>IF(N143="sníž. přenesená",J143,0)</f>
        <v>0</v>
      </c>
      <c r="CG143" s="190">
        <f>IF(N143="nulová",J143,0)</f>
        <v>0</v>
      </c>
      <c r="CH143" s="16" t="s">
        <v>88</v>
      </c>
      <c r="CI143" s="190">
        <f>ROUND(I143*H143,2)</f>
        <v>0</v>
      </c>
      <c r="CJ143" s="16" t="s">
        <v>172</v>
      </c>
      <c r="CK143" s="189" t="s">
        <v>2568</v>
      </c>
    </row>
    <row r="144" spans="1:89" s="2" customFormat="1">
      <c r="A144" s="34"/>
      <c r="B144" s="35"/>
      <c r="C144" s="36"/>
      <c r="D144" s="191" t="s">
        <v>174</v>
      </c>
      <c r="E144" s="36"/>
      <c r="F144" s="192" t="s">
        <v>2569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BR144" s="16" t="s">
        <v>174</v>
      </c>
      <c r="BS144" s="16" t="s">
        <v>90</v>
      </c>
    </row>
    <row r="145" spans="1:89" s="2" customFormat="1" ht="24.2" customHeight="1">
      <c r="A145" s="34"/>
      <c r="B145" s="35"/>
      <c r="C145" s="178" t="s">
        <v>229</v>
      </c>
      <c r="D145" s="178" t="s">
        <v>167</v>
      </c>
      <c r="E145" s="179" t="s">
        <v>2570</v>
      </c>
      <c r="F145" s="180" t="s">
        <v>2571</v>
      </c>
      <c r="G145" s="181" t="s">
        <v>170</v>
      </c>
      <c r="H145" s="182">
        <v>0.216</v>
      </c>
      <c r="I145" s="183"/>
      <c r="J145" s="184">
        <f>ROUND(I145*H145,2)</f>
        <v>0</v>
      </c>
      <c r="K145" s="180" t="s">
        <v>2514</v>
      </c>
      <c r="L145" s="39"/>
      <c r="M145" s="185" t="s">
        <v>79</v>
      </c>
      <c r="N145" s="186" t="s">
        <v>51</v>
      </c>
      <c r="O145" s="64"/>
      <c r="P145" s="187">
        <f>O145*H145</f>
        <v>0</v>
      </c>
      <c r="Q145" s="187">
        <v>2.2563399999999998</v>
      </c>
      <c r="R145" s="187">
        <f>Q145*H145</f>
        <v>0.48736943999999993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BP145" s="189" t="s">
        <v>172</v>
      </c>
      <c r="BR145" s="189" t="s">
        <v>167</v>
      </c>
      <c r="BS145" s="189" t="s">
        <v>90</v>
      </c>
      <c r="BW145" s="16" t="s">
        <v>165</v>
      </c>
      <c r="CC145" s="190">
        <f>IF(N145="základní",J145,0)</f>
        <v>0</v>
      </c>
      <c r="CD145" s="190">
        <f>IF(N145="snížená",J145,0)</f>
        <v>0</v>
      </c>
      <c r="CE145" s="190">
        <f>IF(N145="zákl. přenesená",J145,0)</f>
        <v>0</v>
      </c>
      <c r="CF145" s="190">
        <f>IF(N145="sníž. přenesená",J145,0)</f>
        <v>0</v>
      </c>
      <c r="CG145" s="190">
        <f>IF(N145="nulová",J145,0)</f>
        <v>0</v>
      </c>
      <c r="CH145" s="16" t="s">
        <v>88</v>
      </c>
      <c r="CI145" s="190">
        <f>ROUND(I145*H145,2)</f>
        <v>0</v>
      </c>
      <c r="CJ145" s="16" t="s">
        <v>172</v>
      </c>
      <c r="CK145" s="189" t="s">
        <v>2572</v>
      </c>
    </row>
    <row r="146" spans="1:89" s="2" customFormat="1">
      <c r="A146" s="34"/>
      <c r="B146" s="35"/>
      <c r="C146" s="36"/>
      <c r="D146" s="191" t="s">
        <v>174</v>
      </c>
      <c r="E146" s="36"/>
      <c r="F146" s="192" t="s">
        <v>2573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BR146" s="16" t="s">
        <v>174</v>
      </c>
      <c r="BS146" s="16" t="s">
        <v>90</v>
      </c>
    </row>
    <row r="147" spans="1:89" s="13" customFormat="1">
      <c r="B147" s="196"/>
      <c r="C147" s="197"/>
      <c r="D147" s="198" t="s">
        <v>176</v>
      </c>
      <c r="E147" s="199" t="s">
        <v>79</v>
      </c>
      <c r="F147" s="200" t="s">
        <v>2574</v>
      </c>
      <c r="G147" s="197"/>
      <c r="H147" s="201">
        <v>0.216</v>
      </c>
      <c r="I147" s="202"/>
      <c r="J147" s="197"/>
      <c r="K147" s="197"/>
      <c r="L147" s="203"/>
      <c r="M147" s="204"/>
      <c r="N147" s="205"/>
      <c r="O147" s="205"/>
      <c r="P147" s="205"/>
      <c r="Q147" s="205"/>
      <c r="R147" s="205"/>
      <c r="S147" s="205"/>
      <c r="T147" s="206"/>
      <c r="BR147" s="207" t="s">
        <v>176</v>
      </c>
      <c r="BS147" s="207" t="s">
        <v>90</v>
      </c>
      <c r="BT147" s="13" t="s">
        <v>90</v>
      </c>
      <c r="BU147" s="13" t="s">
        <v>39</v>
      </c>
      <c r="BV147" s="13" t="s">
        <v>81</v>
      </c>
      <c r="BW147" s="207" t="s">
        <v>165</v>
      </c>
    </row>
    <row r="148" spans="1:89" s="2" customFormat="1" ht="16.5" customHeight="1">
      <c r="A148" s="34"/>
      <c r="B148" s="35"/>
      <c r="C148" s="178" t="s">
        <v>236</v>
      </c>
      <c r="D148" s="178" t="s">
        <v>167</v>
      </c>
      <c r="E148" s="179" t="s">
        <v>2575</v>
      </c>
      <c r="F148" s="180" t="s">
        <v>2576</v>
      </c>
      <c r="G148" s="181" t="s">
        <v>213</v>
      </c>
      <c r="H148" s="182">
        <v>2.88</v>
      </c>
      <c r="I148" s="183"/>
      <c r="J148" s="184">
        <f>ROUND(I148*H148,2)</f>
        <v>0</v>
      </c>
      <c r="K148" s="180" t="s">
        <v>2514</v>
      </c>
      <c r="L148" s="39"/>
      <c r="M148" s="185" t="s">
        <v>79</v>
      </c>
      <c r="N148" s="186" t="s">
        <v>51</v>
      </c>
      <c r="O148" s="64"/>
      <c r="P148" s="187">
        <f>O148*H148</f>
        <v>0</v>
      </c>
      <c r="Q148" s="187">
        <v>2.64E-3</v>
      </c>
      <c r="R148" s="187">
        <f>Q148*H148</f>
        <v>7.6032000000000001E-3</v>
      </c>
      <c r="S148" s="187">
        <v>0</v>
      </c>
      <c r="T148" s="18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BP148" s="189" t="s">
        <v>172</v>
      </c>
      <c r="BR148" s="189" t="s">
        <v>167</v>
      </c>
      <c r="BS148" s="189" t="s">
        <v>90</v>
      </c>
      <c r="BW148" s="16" t="s">
        <v>165</v>
      </c>
      <c r="CC148" s="190">
        <f>IF(N148="základní",J148,0)</f>
        <v>0</v>
      </c>
      <c r="CD148" s="190">
        <f>IF(N148="snížená",J148,0)</f>
        <v>0</v>
      </c>
      <c r="CE148" s="190">
        <f>IF(N148="zákl. přenesená",J148,0)</f>
        <v>0</v>
      </c>
      <c r="CF148" s="190">
        <f>IF(N148="sníž. přenesená",J148,0)</f>
        <v>0</v>
      </c>
      <c r="CG148" s="190">
        <f>IF(N148="nulová",J148,0)</f>
        <v>0</v>
      </c>
      <c r="CH148" s="16" t="s">
        <v>88</v>
      </c>
      <c r="CI148" s="190">
        <f>ROUND(I148*H148,2)</f>
        <v>0</v>
      </c>
      <c r="CJ148" s="16" t="s">
        <v>172</v>
      </c>
      <c r="CK148" s="189" t="s">
        <v>2577</v>
      </c>
    </row>
    <row r="149" spans="1:89" s="2" customFormat="1">
      <c r="A149" s="34"/>
      <c r="B149" s="35"/>
      <c r="C149" s="36"/>
      <c r="D149" s="191" t="s">
        <v>174</v>
      </c>
      <c r="E149" s="36"/>
      <c r="F149" s="192" t="s">
        <v>2578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BR149" s="16" t="s">
        <v>174</v>
      </c>
      <c r="BS149" s="16" t="s">
        <v>90</v>
      </c>
    </row>
    <row r="150" spans="1:89" s="13" customFormat="1">
      <c r="B150" s="196"/>
      <c r="C150" s="197"/>
      <c r="D150" s="198" t="s">
        <v>176</v>
      </c>
      <c r="E150" s="199" t="s">
        <v>79</v>
      </c>
      <c r="F150" s="200" t="s">
        <v>2579</v>
      </c>
      <c r="G150" s="197"/>
      <c r="H150" s="201">
        <v>2.88</v>
      </c>
      <c r="I150" s="202"/>
      <c r="J150" s="197"/>
      <c r="K150" s="197"/>
      <c r="L150" s="203"/>
      <c r="M150" s="204"/>
      <c r="N150" s="205"/>
      <c r="O150" s="205"/>
      <c r="P150" s="205"/>
      <c r="Q150" s="205"/>
      <c r="R150" s="205"/>
      <c r="S150" s="205"/>
      <c r="T150" s="206"/>
      <c r="BR150" s="207" t="s">
        <v>176</v>
      </c>
      <c r="BS150" s="207" t="s">
        <v>90</v>
      </c>
      <c r="BT150" s="13" t="s">
        <v>90</v>
      </c>
      <c r="BU150" s="13" t="s">
        <v>39</v>
      </c>
      <c r="BV150" s="13" t="s">
        <v>81</v>
      </c>
      <c r="BW150" s="207" t="s">
        <v>165</v>
      </c>
    </row>
    <row r="151" spans="1:89" s="2" customFormat="1" ht="16.5" customHeight="1">
      <c r="A151" s="34"/>
      <c r="B151" s="35"/>
      <c r="C151" s="178" t="s">
        <v>239</v>
      </c>
      <c r="D151" s="178" t="s">
        <v>167</v>
      </c>
      <c r="E151" s="179" t="s">
        <v>2580</v>
      </c>
      <c r="F151" s="180" t="s">
        <v>2581</v>
      </c>
      <c r="G151" s="181" t="s">
        <v>213</v>
      </c>
      <c r="H151" s="182">
        <v>2.88</v>
      </c>
      <c r="I151" s="183"/>
      <c r="J151" s="184">
        <f>ROUND(I151*H151,2)</f>
        <v>0</v>
      </c>
      <c r="K151" s="180" t="s">
        <v>2514</v>
      </c>
      <c r="L151" s="39"/>
      <c r="M151" s="185" t="s">
        <v>79</v>
      </c>
      <c r="N151" s="186" t="s">
        <v>51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BP151" s="189" t="s">
        <v>172</v>
      </c>
      <c r="BR151" s="189" t="s">
        <v>167</v>
      </c>
      <c r="BS151" s="189" t="s">
        <v>90</v>
      </c>
      <c r="BW151" s="16" t="s">
        <v>165</v>
      </c>
      <c r="CC151" s="190">
        <f>IF(N151="základní",J151,0)</f>
        <v>0</v>
      </c>
      <c r="CD151" s="190">
        <f>IF(N151="snížená",J151,0)</f>
        <v>0</v>
      </c>
      <c r="CE151" s="190">
        <f>IF(N151="zákl. přenesená",J151,0)</f>
        <v>0</v>
      </c>
      <c r="CF151" s="190">
        <f>IF(N151="sníž. přenesená",J151,0)</f>
        <v>0</v>
      </c>
      <c r="CG151" s="190">
        <f>IF(N151="nulová",J151,0)</f>
        <v>0</v>
      </c>
      <c r="CH151" s="16" t="s">
        <v>88</v>
      </c>
      <c r="CI151" s="190">
        <f>ROUND(I151*H151,2)</f>
        <v>0</v>
      </c>
      <c r="CJ151" s="16" t="s">
        <v>172</v>
      </c>
      <c r="CK151" s="189" t="s">
        <v>2582</v>
      </c>
    </row>
    <row r="152" spans="1:89" s="2" customFormat="1">
      <c r="A152" s="34"/>
      <c r="B152" s="35"/>
      <c r="C152" s="36"/>
      <c r="D152" s="191" t="s">
        <v>174</v>
      </c>
      <c r="E152" s="36"/>
      <c r="F152" s="192" t="s">
        <v>2583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BR152" s="16" t="s">
        <v>174</v>
      </c>
      <c r="BS152" s="16" t="s">
        <v>90</v>
      </c>
    </row>
    <row r="153" spans="1:89" s="12" customFormat="1" ht="22.9" customHeight="1">
      <c r="B153" s="162"/>
      <c r="C153" s="163"/>
      <c r="D153" s="164" t="s">
        <v>80</v>
      </c>
      <c r="E153" s="176" t="s">
        <v>195</v>
      </c>
      <c r="F153" s="176" t="s">
        <v>1763</v>
      </c>
      <c r="G153" s="163"/>
      <c r="H153" s="163"/>
      <c r="I153" s="166"/>
      <c r="J153" s="177">
        <f>CI153</f>
        <v>0</v>
      </c>
      <c r="K153" s="163"/>
      <c r="L153" s="168"/>
      <c r="M153" s="169"/>
      <c r="N153" s="170"/>
      <c r="O153" s="170"/>
      <c r="P153" s="171">
        <f>SUM(P154:P162)</f>
        <v>0</v>
      </c>
      <c r="Q153" s="170"/>
      <c r="R153" s="171">
        <f>SUM(R154:R162)</f>
        <v>28.078000000000003</v>
      </c>
      <c r="S153" s="170"/>
      <c r="T153" s="172">
        <f>SUM(T154:T162)</f>
        <v>0</v>
      </c>
      <c r="BP153" s="173" t="s">
        <v>88</v>
      </c>
      <c r="BR153" s="174" t="s">
        <v>80</v>
      </c>
      <c r="BS153" s="174" t="s">
        <v>88</v>
      </c>
      <c r="BW153" s="173" t="s">
        <v>165</v>
      </c>
      <c r="CI153" s="175">
        <f>SUM(CI154:CI162)</f>
        <v>0</v>
      </c>
    </row>
    <row r="154" spans="1:89" s="2" customFormat="1" ht="33" customHeight="1">
      <c r="A154" s="34"/>
      <c r="B154" s="35"/>
      <c r="C154" s="178" t="s">
        <v>244</v>
      </c>
      <c r="D154" s="178" t="s">
        <v>167</v>
      </c>
      <c r="E154" s="179" t="s">
        <v>1764</v>
      </c>
      <c r="F154" s="180" t="s">
        <v>1765</v>
      </c>
      <c r="G154" s="181" t="s">
        <v>213</v>
      </c>
      <c r="H154" s="182">
        <v>556</v>
      </c>
      <c r="I154" s="183"/>
      <c r="J154" s="184">
        <f>ROUND(I154*H154,2)</f>
        <v>0</v>
      </c>
      <c r="K154" s="180" t="s">
        <v>171</v>
      </c>
      <c r="L154" s="39"/>
      <c r="M154" s="185" t="s">
        <v>79</v>
      </c>
      <c r="N154" s="186" t="s">
        <v>51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BP154" s="189" t="s">
        <v>172</v>
      </c>
      <c r="BR154" s="189" t="s">
        <v>167</v>
      </c>
      <c r="BS154" s="189" t="s">
        <v>90</v>
      </c>
      <c r="BW154" s="16" t="s">
        <v>165</v>
      </c>
      <c r="CC154" s="190">
        <f>IF(N154="základní",J154,0)</f>
        <v>0</v>
      </c>
      <c r="CD154" s="190">
        <f>IF(N154="snížená",J154,0)</f>
        <v>0</v>
      </c>
      <c r="CE154" s="190">
        <f>IF(N154="zákl. přenesená",J154,0)</f>
        <v>0</v>
      </c>
      <c r="CF154" s="190">
        <f>IF(N154="sníž. přenesená",J154,0)</f>
        <v>0</v>
      </c>
      <c r="CG154" s="190">
        <f>IF(N154="nulová",J154,0)</f>
        <v>0</v>
      </c>
      <c r="CH154" s="16" t="s">
        <v>88</v>
      </c>
      <c r="CI154" s="190">
        <f>ROUND(I154*H154,2)</f>
        <v>0</v>
      </c>
      <c r="CJ154" s="16" t="s">
        <v>172</v>
      </c>
      <c r="CK154" s="189" t="s">
        <v>2584</v>
      </c>
    </row>
    <row r="155" spans="1:89" s="2" customFormat="1">
      <c r="A155" s="34"/>
      <c r="B155" s="35"/>
      <c r="C155" s="36"/>
      <c r="D155" s="191" t="s">
        <v>174</v>
      </c>
      <c r="E155" s="36"/>
      <c r="F155" s="192" t="s">
        <v>1767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BR155" s="16" t="s">
        <v>174</v>
      </c>
      <c r="BS155" s="16" t="s">
        <v>90</v>
      </c>
    </row>
    <row r="156" spans="1:89" s="13" customFormat="1">
      <c r="B156" s="196"/>
      <c r="C156" s="197"/>
      <c r="D156" s="198" t="s">
        <v>176</v>
      </c>
      <c r="E156" s="199" t="s">
        <v>79</v>
      </c>
      <c r="F156" s="200" t="s">
        <v>2541</v>
      </c>
      <c r="G156" s="197"/>
      <c r="H156" s="201">
        <v>556</v>
      </c>
      <c r="I156" s="202"/>
      <c r="J156" s="197"/>
      <c r="K156" s="197"/>
      <c r="L156" s="203"/>
      <c r="M156" s="204"/>
      <c r="N156" s="205"/>
      <c r="O156" s="205"/>
      <c r="P156" s="205"/>
      <c r="Q156" s="205"/>
      <c r="R156" s="205"/>
      <c r="S156" s="205"/>
      <c r="T156" s="206"/>
      <c r="BR156" s="207" t="s">
        <v>176</v>
      </c>
      <c r="BS156" s="207" t="s">
        <v>90</v>
      </c>
      <c r="BT156" s="13" t="s">
        <v>90</v>
      </c>
      <c r="BU156" s="13" t="s">
        <v>39</v>
      </c>
      <c r="BV156" s="13" t="s">
        <v>81</v>
      </c>
      <c r="BW156" s="207" t="s">
        <v>165</v>
      </c>
    </row>
    <row r="157" spans="1:89" s="2" customFormat="1" ht="37.9" customHeight="1">
      <c r="A157" s="34"/>
      <c r="B157" s="35"/>
      <c r="C157" s="178" t="s">
        <v>253</v>
      </c>
      <c r="D157" s="178" t="s">
        <v>167</v>
      </c>
      <c r="E157" s="179" t="s">
        <v>1769</v>
      </c>
      <c r="F157" s="180" t="s">
        <v>1770</v>
      </c>
      <c r="G157" s="181" t="s">
        <v>213</v>
      </c>
      <c r="H157" s="182">
        <v>556</v>
      </c>
      <c r="I157" s="183"/>
      <c r="J157" s="184">
        <f>ROUND(I157*H157,2)</f>
        <v>0</v>
      </c>
      <c r="K157" s="180" t="s">
        <v>171</v>
      </c>
      <c r="L157" s="39"/>
      <c r="M157" s="185" t="s">
        <v>79</v>
      </c>
      <c r="N157" s="186" t="s">
        <v>51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BP157" s="189" t="s">
        <v>172</v>
      </c>
      <c r="BR157" s="189" t="s">
        <v>167</v>
      </c>
      <c r="BS157" s="189" t="s">
        <v>90</v>
      </c>
      <c r="BW157" s="16" t="s">
        <v>165</v>
      </c>
      <c r="CC157" s="190">
        <f>IF(N157="základní",J157,0)</f>
        <v>0</v>
      </c>
      <c r="CD157" s="190">
        <f>IF(N157="snížená",J157,0)</f>
        <v>0</v>
      </c>
      <c r="CE157" s="190">
        <f>IF(N157="zákl. přenesená",J157,0)</f>
        <v>0</v>
      </c>
      <c r="CF157" s="190">
        <f>IF(N157="sníž. přenesená",J157,0)</f>
        <v>0</v>
      </c>
      <c r="CG157" s="190">
        <f>IF(N157="nulová",J157,0)</f>
        <v>0</v>
      </c>
      <c r="CH157" s="16" t="s">
        <v>88</v>
      </c>
      <c r="CI157" s="190">
        <f>ROUND(I157*H157,2)</f>
        <v>0</v>
      </c>
      <c r="CJ157" s="16" t="s">
        <v>172</v>
      </c>
      <c r="CK157" s="189" t="s">
        <v>2585</v>
      </c>
    </row>
    <row r="158" spans="1:89" s="2" customFormat="1">
      <c r="A158" s="34"/>
      <c r="B158" s="35"/>
      <c r="C158" s="36"/>
      <c r="D158" s="191" t="s">
        <v>174</v>
      </c>
      <c r="E158" s="36"/>
      <c r="F158" s="192" t="s">
        <v>1772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BR158" s="16" t="s">
        <v>174</v>
      </c>
      <c r="BS158" s="16" t="s">
        <v>90</v>
      </c>
    </row>
    <row r="159" spans="1:89" s="13" customFormat="1">
      <c r="B159" s="196"/>
      <c r="C159" s="197"/>
      <c r="D159" s="198" t="s">
        <v>176</v>
      </c>
      <c r="E159" s="199" t="s">
        <v>79</v>
      </c>
      <c r="F159" s="200" t="s">
        <v>2541</v>
      </c>
      <c r="G159" s="197"/>
      <c r="H159" s="201">
        <v>556</v>
      </c>
      <c r="I159" s="202"/>
      <c r="J159" s="197"/>
      <c r="K159" s="197"/>
      <c r="L159" s="203"/>
      <c r="M159" s="204"/>
      <c r="N159" s="205"/>
      <c r="O159" s="205"/>
      <c r="P159" s="205"/>
      <c r="Q159" s="205"/>
      <c r="R159" s="205"/>
      <c r="S159" s="205"/>
      <c r="T159" s="206"/>
      <c r="BR159" s="207" t="s">
        <v>176</v>
      </c>
      <c r="BS159" s="207" t="s">
        <v>90</v>
      </c>
      <c r="BT159" s="13" t="s">
        <v>90</v>
      </c>
      <c r="BU159" s="13" t="s">
        <v>39</v>
      </c>
      <c r="BV159" s="13" t="s">
        <v>81</v>
      </c>
      <c r="BW159" s="207" t="s">
        <v>165</v>
      </c>
    </row>
    <row r="160" spans="1:89" s="2" customFormat="1" ht="55.5" customHeight="1">
      <c r="A160" s="34"/>
      <c r="B160" s="35"/>
      <c r="C160" s="178" t="s">
        <v>8</v>
      </c>
      <c r="D160" s="178" t="s">
        <v>167</v>
      </c>
      <c r="E160" s="179" t="s">
        <v>1773</v>
      </c>
      <c r="F160" s="180" t="s">
        <v>1774</v>
      </c>
      <c r="G160" s="181" t="s">
        <v>213</v>
      </c>
      <c r="H160" s="182">
        <v>556</v>
      </c>
      <c r="I160" s="183"/>
      <c r="J160" s="184">
        <f>ROUND(I160*H160,2)</f>
        <v>0</v>
      </c>
      <c r="K160" s="180" t="s">
        <v>171</v>
      </c>
      <c r="L160" s="39"/>
      <c r="M160" s="185" t="s">
        <v>79</v>
      </c>
      <c r="N160" s="186" t="s">
        <v>51</v>
      </c>
      <c r="O160" s="64"/>
      <c r="P160" s="187">
        <f>O160*H160</f>
        <v>0</v>
      </c>
      <c r="Q160" s="187">
        <v>5.0500000000000003E-2</v>
      </c>
      <c r="R160" s="187">
        <f>Q160*H160</f>
        <v>28.078000000000003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BP160" s="189" t="s">
        <v>172</v>
      </c>
      <c r="BR160" s="189" t="s">
        <v>167</v>
      </c>
      <c r="BS160" s="189" t="s">
        <v>90</v>
      </c>
      <c r="BW160" s="16" t="s">
        <v>165</v>
      </c>
      <c r="CC160" s="190">
        <f>IF(N160="základní",J160,0)</f>
        <v>0</v>
      </c>
      <c r="CD160" s="190">
        <f>IF(N160="snížená",J160,0)</f>
        <v>0</v>
      </c>
      <c r="CE160" s="190">
        <f>IF(N160="zákl. přenesená",J160,0)</f>
        <v>0</v>
      </c>
      <c r="CF160" s="190">
        <f>IF(N160="sníž. přenesená",J160,0)</f>
        <v>0</v>
      </c>
      <c r="CG160" s="190">
        <f>IF(N160="nulová",J160,0)</f>
        <v>0</v>
      </c>
      <c r="CH160" s="16" t="s">
        <v>88</v>
      </c>
      <c r="CI160" s="190">
        <f>ROUND(I160*H160,2)</f>
        <v>0</v>
      </c>
      <c r="CJ160" s="16" t="s">
        <v>172</v>
      </c>
      <c r="CK160" s="189" t="s">
        <v>2586</v>
      </c>
    </row>
    <row r="161" spans="1:89" s="2" customFormat="1">
      <c r="A161" s="34"/>
      <c r="B161" s="35"/>
      <c r="C161" s="36"/>
      <c r="D161" s="191" t="s">
        <v>174</v>
      </c>
      <c r="E161" s="36"/>
      <c r="F161" s="192" t="s">
        <v>1776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BR161" s="16" t="s">
        <v>174</v>
      </c>
      <c r="BS161" s="16" t="s">
        <v>90</v>
      </c>
    </row>
    <row r="162" spans="1:89" s="13" customFormat="1">
      <c r="B162" s="196"/>
      <c r="C162" s="197"/>
      <c r="D162" s="198" t="s">
        <v>176</v>
      </c>
      <c r="E162" s="199" t="s">
        <v>79</v>
      </c>
      <c r="F162" s="200" t="s">
        <v>2541</v>
      </c>
      <c r="G162" s="197"/>
      <c r="H162" s="201">
        <v>556</v>
      </c>
      <c r="I162" s="202"/>
      <c r="J162" s="197"/>
      <c r="K162" s="197"/>
      <c r="L162" s="203"/>
      <c r="M162" s="204"/>
      <c r="N162" s="205"/>
      <c r="O162" s="205"/>
      <c r="P162" s="205"/>
      <c r="Q162" s="205"/>
      <c r="R162" s="205"/>
      <c r="S162" s="205"/>
      <c r="T162" s="206"/>
      <c r="BR162" s="207" t="s">
        <v>176</v>
      </c>
      <c r="BS162" s="207" t="s">
        <v>90</v>
      </c>
      <c r="BT162" s="13" t="s">
        <v>90</v>
      </c>
      <c r="BU162" s="13" t="s">
        <v>39</v>
      </c>
      <c r="BV162" s="13" t="s">
        <v>81</v>
      </c>
      <c r="BW162" s="207" t="s">
        <v>165</v>
      </c>
    </row>
    <row r="163" spans="1:89" s="12" customFormat="1" ht="22.9" customHeight="1">
      <c r="B163" s="162"/>
      <c r="C163" s="163"/>
      <c r="D163" s="164" t="s">
        <v>80</v>
      </c>
      <c r="E163" s="176" t="s">
        <v>223</v>
      </c>
      <c r="F163" s="176" t="s">
        <v>336</v>
      </c>
      <c r="G163" s="163"/>
      <c r="H163" s="163"/>
      <c r="I163" s="166"/>
      <c r="J163" s="177">
        <f>CI163</f>
        <v>0</v>
      </c>
      <c r="K163" s="163"/>
      <c r="L163" s="168"/>
      <c r="M163" s="169"/>
      <c r="N163" s="170"/>
      <c r="O163" s="170"/>
      <c r="P163" s="171">
        <f>SUM(P164:P168)</f>
        <v>0</v>
      </c>
      <c r="Q163" s="170"/>
      <c r="R163" s="171">
        <f>SUM(R164:R168)</f>
        <v>13.4776089</v>
      </c>
      <c r="S163" s="170"/>
      <c r="T163" s="172">
        <f>SUM(T164:T168)</f>
        <v>0</v>
      </c>
      <c r="BP163" s="173" t="s">
        <v>88</v>
      </c>
      <c r="BR163" s="174" t="s">
        <v>80</v>
      </c>
      <c r="BS163" s="174" t="s">
        <v>88</v>
      </c>
      <c r="BW163" s="173" t="s">
        <v>165</v>
      </c>
      <c r="CI163" s="175">
        <f>SUM(CI164:CI168)</f>
        <v>0</v>
      </c>
    </row>
    <row r="164" spans="1:89" s="2" customFormat="1" ht="44.25" customHeight="1">
      <c r="A164" s="34"/>
      <c r="B164" s="35"/>
      <c r="C164" s="178" t="s">
        <v>267</v>
      </c>
      <c r="D164" s="178" t="s">
        <v>167</v>
      </c>
      <c r="E164" s="179" t="s">
        <v>338</v>
      </c>
      <c r="F164" s="180" t="s">
        <v>339</v>
      </c>
      <c r="G164" s="181" t="s">
        <v>340</v>
      </c>
      <c r="H164" s="182">
        <v>108.65</v>
      </c>
      <c r="I164" s="183"/>
      <c r="J164" s="184">
        <f>ROUND(I164*H164,2)</f>
        <v>0</v>
      </c>
      <c r="K164" s="180" t="s">
        <v>171</v>
      </c>
      <c r="L164" s="39"/>
      <c r="M164" s="185" t="s">
        <v>79</v>
      </c>
      <c r="N164" s="186" t="s">
        <v>51</v>
      </c>
      <c r="O164" s="64"/>
      <c r="P164" s="187">
        <f>O164*H164</f>
        <v>0</v>
      </c>
      <c r="Q164" s="187">
        <v>0.10094599999999999</v>
      </c>
      <c r="R164" s="187">
        <f>Q164*H164</f>
        <v>10.9677829</v>
      </c>
      <c r="S164" s="187">
        <v>0</v>
      </c>
      <c r="T164" s="18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BP164" s="189" t="s">
        <v>172</v>
      </c>
      <c r="BR164" s="189" t="s">
        <v>167</v>
      </c>
      <c r="BS164" s="189" t="s">
        <v>90</v>
      </c>
      <c r="BW164" s="16" t="s">
        <v>165</v>
      </c>
      <c r="CC164" s="190">
        <f>IF(N164="základní",J164,0)</f>
        <v>0</v>
      </c>
      <c r="CD164" s="190">
        <f>IF(N164="snížená",J164,0)</f>
        <v>0</v>
      </c>
      <c r="CE164" s="190">
        <f>IF(N164="zákl. přenesená",J164,0)</f>
        <v>0</v>
      </c>
      <c r="CF164" s="190">
        <f>IF(N164="sníž. přenesená",J164,0)</f>
        <v>0</v>
      </c>
      <c r="CG164" s="190">
        <f>IF(N164="nulová",J164,0)</f>
        <v>0</v>
      </c>
      <c r="CH164" s="16" t="s">
        <v>88</v>
      </c>
      <c r="CI164" s="190">
        <f>ROUND(I164*H164,2)</f>
        <v>0</v>
      </c>
      <c r="CJ164" s="16" t="s">
        <v>172</v>
      </c>
      <c r="CK164" s="189" t="s">
        <v>2587</v>
      </c>
    </row>
    <row r="165" spans="1:89" s="2" customFormat="1">
      <c r="A165" s="34"/>
      <c r="B165" s="35"/>
      <c r="C165" s="36"/>
      <c r="D165" s="191" t="s">
        <v>174</v>
      </c>
      <c r="E165" s="36"/>
      <c r="F165" s="192" t="s">
        <v>342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BR165" s="16" t="s">
        <v>174</v>
      </c>
      <c r="BS165" s="16" t="s">
        <v>90</v>
      </c>
    </row>
    <row r="166" spans="1:89" s="13" customFormat="1">
      <c r="B166" s="196"/>
      <c r="C166" s="197"/>
      <c r="D166" s="198" t="s">
        <v>176</v>
      </c>
      <c r="E166" s="199" t="s">
        <v>79</v>
      </c>
      <c r="F166" s="200" t="s">
        <v>2588</v>
      </c>
      <c r="G166" s="197"/>
      <c r="H166" s="201">
        <v>108.65</v>
      </c>
      <c r="I166" s="202"/>
      <c r="J166" s="197"/>
      <c r="K166" s="197"/>
      <c r="L166" s="203"/>
      <c r="M166" s="204"/>
      <c r="N166" s="205"/>
      <c r="O166" s="205"/>
      <c r="P166" s="205"/>
      <c r="Q166" s="205"/>
      <c r="R166" s="205"/>
      <c r="S166" s="205"/>
      <c r="T166" s="206"/>
      <c r="BR166" s="207" t="s">
        <v>176</v>
      </c>
      <c r="BS166" s="207" t="s">
        <v>90</v>
      </c>
      <c r="BT166" s="13" t="s">
        <v>90</v>
      </c>
      <c r="BU166" s="13" t="s">
        <v>39</v>
      </c>
      <c r="BV166" s="13" t="s">
        <v>81</v>
      </c>
      <c r="BW166" s="207" t="s">
        <v>165</v>
      </c>
    </row>
    <row r="167" spans="1:89" s="2" customFormat="1" ht="21.75" customHeight="1">
      <c r="A167" s="34"/>
      <c r="B167" s="35"/>
      <c r="C167" s="208" t="s">
        <v>276</v>
      </c>
      <c r="D167" s="208" t="s">
        <v>319</v>
      </c>
      <c r="E167" s="209" t="s">
        <v>1874</v>
      </c>
      <c r="F167" s="210" t="s">
        <v>1875</v>
      </c>
      <c r="G167" s="211" t="s">
        <v>340</v>
      </c>
      <c r="H167" s="212">
        <v>114.083</v>
      </c>
      <c r="I167" s="213"/>
      <c r="J167" s="214">
        <f>ROUND(I167*H167,2)</f>
        <v>0</v>
      </c>
      <c r="K167" s="210" t="s">
        <v>171</v>
      </c>
      <c r="L167" s="215"/>
      <c r="M167" s="216" t="s">
        <v>79</v>
      </c>
      <c r="N167" s="217" t="s">
        <v>51</v>
      </c>
      <c r="O167" s="64"/>
      <c r="P167" s="187">
        <f>O167*H167</f>
        <v>0</v>
      </c>
      <c r="Q167" s="187">
        <v>2.1999999999999999E-2</v>
      </c>
      <c r="R167" s="187">
        <f>Q167*H167</f>
        <v>2.5098259999999999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BP167" s="189" t="s">
        <v>218</v>
      </c>
      <c r="BR167" s="189" t="s">
        <v>319</v>
      </c>
      <c r="BS167" s="189" t="s">
        <v>90</v>
      </c>
      <c r="BW167" s="16" t="s">
        <v>165</v>
      </c>
      <c r="CC167" s="190">
        <f>IF(N167="základní",J167,0)</f>
        <v>0</v>
      </c>
      <c r="CD167" s="190">
        <f>IF(N167="snížená",J167,0)</f>
        <v>0</v>
      </c>
      <c r="CE167" s="190">
        <f>IF(N167="zákl. přenesená",J167,0)</f>
        <v>0</v>
      </c>
      <c r="CF167" s="190">
        <f>IF(N167="sníž. přenesená",J167,0)</f>
        <v>0</v>
      </c>
      <c r="CG167" s="190">
        <f>IF(N167="nulová",J167,0)</f>
        <v>0</v>
      </c>
      <c r="CH167" s="16" t="s">
        <v>88</v>
      </c>
      <c r="CI167" s="190">
        <f>ROUND(I167*H167,2)</f>
        <v>0</v>
      </c>
      <c r="CJ167" s="16" t="s">
        <v>172</v>
      </c>
      <c r="CK167" s="189" t="s">
        <v>2589</v>
      </c>
    </row>
    <row r="168" spans="1:89" s="13" customFormat="1">
      <c r="B168" s="196"/>
      <c r="C168" s="197"/>
      <c r="D168" s="198" t="s">
        <v>176</v>
      </c>
      <c r="E168" s="197"/>
      <c r="F168" s="200" t="s">
        <v>2590</v>
      </c>
      <c r="G168" s="197"/>
      <c r="H168" s="201">
        <v>114.083</v>
      </c>
      <c r="I168" s="202"/>
      <c r="J168" s="197"/>
      <c r="K168" s="197"/>
      <c r="L168" s="203"/>
      <c r="M168" s="204"/>
      <c r="N168" s="205"/>
      <c r="O168" s="205"/>
      <c r="P168" s="205"/>
      <c r="Q168" s="205"/>
      <c r="R168" s="205"/>
      <c r="S168" s="205"/>
      <c r="T168" s="206"/>
      <c r="BR168" s="207" t="s">
        <v>176</v>
      </c>
      <c r="BS168" s="207" t="s">
        <v>90</v>
      </c>
      <c r="BT168" s="13" t="s">
        <v>90</v>
      </c>
      <c r="BU168" s="13" t="s">
        <v>4</v>
      </c>
      <c r="BV168" s="13" t="s">
        <v>88</v>
      </c>
      <c r="BW168" s="207" t="s">
        <v>165</v>
      </c>
    </row>
    <row r="169" spans="1:89" s="12" customFormat="1" ht="22.9" customHeight="1">
      <c r="B169" s="162"/>
      <c r="C169" s="163"/>
      <c r="D169" s="164" t="s">
        <v>80</v>
      </c>
      <c r="E169" s="176" t="s">
        <v>401</v>
      </c>
      <c r="F169" s="176" t="s">
        <v>402</v>
      </c>
      <c r="G169" s="163"/>
      <c r="H169" s="163"/>
      <c r="I169" s="166"/>
      <c r="J169" s="177">
        <f>CI169</f>
        <v>0</v>
      </c>
      <c r="K169" s="163"/>
      <c r="L169" s="168"/>
      <c r="M169" s="169"/>
      <c r="N169" s="170"/>
      <c r="O169" s="170"/>
      <c r="P169" s="171">
        <f>SUM(P170:P177)</f>
        <v>0</v>
      </c>
      <c r="Q169" s="170"/>
      <c r="R169" s="171">
        <f>SUM(R170:R177)</f>
        <v>0</v>
      </c>
      <c r="S169" s="170"/>
      <c r="T169" s="172">
        <f>SUM(T170:T177)</f>
        <v>108.47800000000001</v>
      </c>
      <c r="BP169" s="173" t="s">
        <v>88</v>
      </c>
      <c r="BR169" s="174" t="s">
        <v>80</v>
      </c>
      <c r="BS169" s="174" t="s">
        <v>88</v>
      </c>
      <c r="BW169" s="173" t="s">
        <v>165</v>
      </c>
      <c r="CI169" s="175">
        <f>SUM(CI170:CI177)</f>
        <v>0</v>
      </c>
    </row>
    <row r="170" spans="1:89" s="2" customFormat="1" ht="78" customHeight="1">
      <c r="A170" s="34"/>
      <c r="B170" s="35"/>
      <c r="C170" s="178" t="s">
        <v>285</v>
      </c>
      <c r="D170" s="178" t="s">
        <v>167</v>
      </c>
      <c r="E170" s="179" t="s">
        <v>1886</v>
      </c>
      <c r="F170" s="180" t="s">
        <v>1887</v>
      </c>
      <c r="G170" s="181" t="s">
        <v>213</v>
      </c>
      <c r="H170" s="182">
        <v>400</v>
      </c>
      <c r="I170" s="183"/>
      <c r="J170" s="184">
        <f>ROUND(I170*H170,2)</f>
        <v>0</v>
      </c>
      <c r="K170" s="180" t="s">
        <v>171</v>
      </c>
      <c r="L170" s="39"/>
      <c r="M170" s="185" t="s">
        <v>79</v>
      </c>
      <c r="N170" s="186" t="s">
        <v>51</v>
      </c>
      <c r="O170" s="64"/>
      <c r="P170" s="187">
        <f>O170*H170</f>
        <v>0</v>
      </c>
      <c r="Q170" s="187">
        <v>0</v>
      </c>
      <c r="R170" s="187">
        <f>Q170*H170</f>
        <v>0</v>
      </c>
      <c r="S170" s="187">
        <v>0.255</v>
      </c>
      <c r="T170" s="188">
        <f>S170*H170</f>
        <v>102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BP170" s="189" t="s">
        <v>172</v>
      </c>
      <c r="BR170" s="189" t="s">
        <v>167</v>
      </c>
      <c r="BS170" s="189" t="s">
        <v>90</v>
      </c>
      <c r="BW170" s="16" t="s">
        <v>165</v>
      </c>
      <c r="CC170" s="190">
        <f>IF(N170="základní",J170,0)</f>
        <v>0</v>
      </c>
      <c r="CD170" s="190">
        <f>IF(N170="snížená",J170,0)</f>
        <v>0</v>
      </c>
      <c r="CE170" s="190">
        <f>IF(N170="zákl. přenesená",J170,0)</f>
        <v>0</v>
      </c>
      <c r="CF170" s="190">
        <f>IF(N170="sníž. přenesená",J170,0)</f>
        <v>0</v>
      </c>
      <c r="CG170" s="190">
        <f>IF(N170="nulová",J170,0)</f>
        <v>0</v>
      </c>
      <c r="CH170" s="16" t="s">
        <v>88</v>
      </c>
      <c r="CI170" s="190">
        <f>ROUND(I170*H170,2)</f>
        <v>0</v>
      </c>
      <c r="CJ170" s="16" t="s">
        <v>172</v>
      </c>
      <c r="CK170" s="189" t="s">
        <v>2591</v>
      </c>
    </row>
    <row r="171" spans="1:89" s="2" customFormat="1">
      <c r="A171" s="34"/>
      <c r="B171" s="35"/>
      <c r="C171" s="36"/>
      <c r="D171" s="191" t="s">
        <v>174</v>
      </c>
      <c r="E171" s="36"/>
      <c r="F171" s="192" t="s">
        <v>1889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BR171" s="16" t="s">
        <v>174</v>
      </c>
      <c r="BS171" s="16" t="s">
        <v>90</v>
      </c>
    </row>
    <row r="172" spans="1:89" s="13" customFormat="1">
      <c r="B172" s="196"/>
      <c r="C172" s="197"/>
      <c r="D172" s="198" t="s">
        <v>176</v>
      </c>
      <c r="E172" s="199" t="s">
        <v>79</v>
      </c>
      <c r="F172" s="200" t="s">
        <v>2592</v>
      </c>
      <c r="G172" s="197"/>
      <c r="H172" s="201">
        <v>400</v>
      </c>
      <c r="I172" s="202"/>
      <c r="J172" s="197"/>
      <c r="K172" s="197"/>
      <c r="L172" s="203"/>
      <c r="M172" s="204"/>
      <c r="N172" s="205"/>
      <c r="O172" s="205"/>
      <c r="P172" s="205"/>
      <c r="Q172" s="205"/>
      <c r="R172" s="205"/>
      <c r="S172" s="205"/>
      <c r="T172" s="206"/>
      <c r="BR172" s="207" t="s">
        <v>176</v>
      </c>
      <c r="BS172" s="207" t="s">
        <v>90</v>
      </c>
      <c r="BT172" s="13" t="s">
        <v>90</v>
      </c>
      <c r="BU172" s="13" t="s">
        <v>39</v>
      </c>
      <c r="BV172" s="13" t="s">
        <v>81</v>
      </c>
      <c r="BW172" s="207" t="s">
        <v>165</v>
      </c>
    </row>
    <row r="173" spans="1:89" s="2" customFormat="1" ht="37.9" customHeight="1">
      <c r="A173" s="34"/>
      <c r="B173" s="35"/>
      <c r="C173" s="178" t="s">
        <v>294</v>
      </c>
      <c r="D173" s="178" t="s">
        <v>167</v>
      </c>
      <c r="E173" s="179" t="s">
        <v>2593</v>
      </c>
      <c r="F173" s="180" t="s">
        <v>2594</v>
      </c>
      <c r="G173" s="181" t="s">
        <v>213</v>
      </c>
      <c r="H173" s="182">
        <v>158</v>
      </c>
      <c r="I173" s="183"/>
      <c r="J173" s="184">
        <f>ROUND(I173*H173,2)</f>
        <v>0</v>
      </c>
      <c r="K173" s="180" t="s">
        <v>79</v>
      </c>
      <c r="L173" s="39"/>
      <c r="M173" s="185" t="s">
        <v>79</v>
      </c>
      <c r="N173" s="186" t="s">
        <v>51</v>
      </c>
      <c r="O173" s="64"/>
      <c r="P173" s="187">
        <f>O173*H173</f>
        <v>0</v>
      </c>
      <c r="Q173" s="187">
        <v>0</v>
      </c>
      <c r="R173" s="187">
        <f>Q173*H173</f>
        <v>0</v>
      </c>
      <c r="S173" s="187">
        <v>2.5999999999999999E-2</v>
      </c>
      <c r="T173" s="188">
        <f>S173*H173</f>
        <v>4.1079999999999997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BP173" s="189" t="s">
        <v>267</v>
      </c>
      <c r="BR173" s="189" t="s">
        <v>167</v>
      </c>
      <c r="BS173" s="189" t="s">
        <v>90</v>
      </c>
      <c r="BW173" s="16" t="s">
        <v>165</v>
      </c>
      <c r="CC173" s="190">
        <f>IF(N173="základní",J173,0)</f>
        <v>0</v>
      </c>
      <c r="CD173" s="190">
        <f>IF(N173="snížená",J173,0)</f>
        <v>0</v>
      </c>
      <c r="CE173" s="190">
        <f>IF(N173="zákl. přenesená",J173,0)</f>
        <v>0</v>
      </c>
      <c r="CF173" s="190">
        <f>IF(N173="sníž. přenesená",J173,0)</f>
        <v>0</v>
      </c>
      <c r="CG173" s="190">
        <f>IF(N173="nulová",J173,0)</f>
        <v>0</v>
      </c>
      <c r="CH173" s="16" t="s">
        <v>88</v>
      </c>
      <c r="CI173" s="190">
        <f>ROUND(I173*H173,2)</f>
        <v>0</v>
      </c>
      <c r="CJ173" s="16" t="s">
        <v>267</v>
      </c>
      <c r="CK173" s="189" t="s">
        <v>2595</v>
      </c>
    </row>
    <row r="174" spans="1:89" s="13" customFormat="1">
      <c r="B174" s="196"/>
      <c r="C174" s="197"/>
      <c r="D174" s="198" t="s">
        <v>176</v>
      </c>
      <c r="E174" s="199" t="s">
        <v>79</v>
      </c>
      <c r="F174" s="200" t="s">
        <v>2596</v>
      </c>
      <c r="G174" s="197"/>
      <c r="H174" s="201">
        <v>158</v>
      </c>
      <c r="I174" s="202"/>
      <c r="J174" s="197"/>
      <c r="K174" s="197"/>
      <c r="L174" s="203"/>
      <c r="M174" s="204"/>
      <c r="N174" s="205"/>
      <c r="O174" s="205"/>
      <c r="P174" s="205"/>
      <c r="Q174" s="205"/>
      <c r="R174" s="205"/>
      <c r="S174" s="205"/>
      <c r="T174" s="206"/>
      <c r="BR174" s="207" t="s">
        <v>176</v>
      </c>
      <c r="BS174" s="207" t="s">
        <v>90</v>
      </c>
      <c r="BT174" s="13" t="s">
        <v>90</v>
      </c>
      <c r="BU174" s="13" t="s">
        <v>39</v>
      </c>
      <c r="BV174" s="13" t="s">
        <v>81</v>
      </c>
      <c r="BW174" s="207" t="s">
        <v>165</v>
      </c>
    </row>
    <row r="175" spans="1:89" s="2" customFormat="1" ht="24.2" customHeight="1">
      <c r="A175" s="34"/>
      <c r="B175" s="35"/>
      <c r="C175" s="178" t="s">
        <v>300</v>
      </c>
      <c r="D175" s="178" t="s">
        <v>167</v>
      </c>
      <c r="E175" s="179" t="s">
        <v>2597</v>
      </c>
      <c r="F175" s="180" t="s">
        <v>2598</v>
      </c>
      <c r="G175" s="181" t="s">
        <v>213</v>
      </c>
      <c r="H175" s="182">
        <v>158</v>
      </c>
      <c r="I175" s="183"/>
      <c r="J175" s="184">
        <f>ROUND(I175*H175,2)</f>
        <v>0</v>
      </c>
      <c r="K175" s="180" t="s">
        <v>171</v>
      </c>
      <c r="L175" s="39"/>
      <c r="M175" s="185" t="s">
        <v>79</v>
      </c>
      <c r="N175" s="186" t="s">
        <v>51</v>
      </c>
      <c r="O175" s="64"/>
      <c r="P175" s="187">
        <f>O175*H175</f>
        <v>0</v>
      </c>
      <c r="Q175" s="187">
        <v>0</v>
      </c>
      <c r="R175" s="187">
        <f>Q175*H175</f>
        <v>0</v>
      </c>
      <c r="S175" s="187">
        <v>1.4999999999999999E-2</v>
      </c>
      <c r="T175" s="188">
        <f>S175*H175</f>
        <v>2.37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BP175" s="189" t="s">
        <v>267</v>
      </c>
      <c r="BR175" s="189" t="s">
        <v>167</v>
      </c>
      <c r="BS175" s="189" t="s">
        <v>90</v>
      </c>
      <c r="BW175" s="16" t="s">
        <v>165</v>
      </c>
      <c r="CC175" s="190">
        <f>IF(N175="základní",J175,0)</f>
        <v>0</v>
      </c>
      <c r="CD175" s="190">
        <f>IF(N175="snížená",J175,0)</f>
        <v>0</v>
      </c>
      <c r="CE175" s="190">
        <f>IF(N175="zákl. přenesená",J175,0)</f>
        <v>0</v>
      </c>
      <c r="CF175" s="190">
        <f>IF(N175="sníž. přenesená",J175,0)</f>
        <v>0</v>
      </c>
      <c r="CG175" s="190">
        <f>IF(N175="nulová",J175,0)</f>
        <v>0</v>
      </c>
      <c r="CH175" s="16" t="s">
        <v>88</v>
      </c>
      <c r="CI175" s="190">
        <f>ROUND(I175*H175,2)</f>
        <v>0</v>
      </c>
      <c r="CJ175" s="16" t="s">
        <v>267</v>
      </c>
      <c r="CK175" s="189" t="s">
        <v>2599</v>
      </c>
    </row>
    <row r="176" spans="1:89" s="2" customFormat="1">
      <c r="A176" s="34"/>
      <c r="B176" s="35"/>
      <c r="C176" s="36"/>
      <c r="D176" s="191" t="s">
        <v>174</v>
      </c>
      <c r="E176" s="36"/>
      <c r="F176" s="192" t="s">
        <v>2600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BR176" s="16" t="s">
        <v>174</v>
      </c>
      <c r="BS176" s="16" t="s">
        <v>90</v>
      </c>
    </row>
    <row r="177" spans="1:89" s="13" customFormat="1" ht="22.5">
      <c r="B177" s="196"/>
      <c r="C177" s="197"/>
      <c r="D177" s="198" t="s">
        <v>176</v>
      </c>
      <c r="E177" s="199" t="s">
        <v>79</v>
      </c>
      <c r="F177" s="200" t="s">
        <v>2601</v>
      </c>
      <c r="G177" s="197"/>
      <c r="H177" s="201">
        <v>158</v>
      </c>
      <c r="I177" s="202"/>
      <c r="J177" s="197"/>
      <c r="K177" s="197"/>
      <c r="L177" s="203"/>
      <c r="M177" s="204"/>
      <c r="N177" s="205"/>
      <c r="O177" s="205"/>
      <c r="P177" s="205"/>
      <c r="Q177" s="205"/>
      <c r="R177" s="205"/>
      <c r="S177" s="205"/>
      <c r="T177" s="206"/>
      <c r="BR177" s="207" t="s">
        <v>176</v>
      </c>
      <c r="BS177" s="207" t="s">
        <v>90</v>
      </c>
      <c r="BT177" s="13" t="s">
        <v>90</v>
      </c>
      <c r="BU177" s="13" t="s">
        <v>39</v>
      </c>
      <c r="BV177" s="13" t="s">
        <v>81</v>
      </c>
      <c r="BW177" s="207" t="s">
        <v>165</v>
      </c>
    </row>
    <row r="178" spans="1:89" s="12" customFormat="1" ht="22.9" customHeight="1">
      <c r="B178" s="162"/>
      <c r="C178" s="163"/>
      <c r="D178" s="164" t="s">
        <v>80</v>
      </c>
      <c r="E178" s="176" t="s">
        <v>552</v>
      </c>
      <c r="F178" s="176" t="s">
        <v>553</v>
      </c>
      <c r="G178" s="163"/>
      <c r="H178" s="163"/>
      <c r="I178" s="166"/>
      <c r="J178" s="177">
        <f>CI178</f>
        <v>0</v>
      </c>
      <c r="K178" s="163"/>
      <c r="L178" s="168"/>
      <c r="M178" s="169"/>
      <c r="N178" s="170"/>
      <c r="O178" s="170"/>
      <c r="P178" s="171">
        <f>SUM(P179:P191)</f>
        <v>0</v>
      </c>
      <c r="Q178" s="170"/>
      <c r="R178" s="171">
        <f>SUM(R179:R191)</f>
        <v>8.2159999999999997E-2</v>
      </c>
      <c r="S178" s="170"/>
      <c r="T178" s="172">
        <f>SUM(T179:T191)</f>
        <v>0</v>
      </c>
      <c r="BP178" s="173" t="s">
        <v>88</v>
      </c>
      <c r="BR178" s="174" t="s">
        <v>80</v>
      </c>
      <c r="BS178" s="174" t="s">
        <v>88</v>
      </c>
      <c r="BW178" s="173" t="s">
        <v>165</v>
      </c>
      <c r="CI178" s="175">
        <f>SUM(CI179:CI191)</f>
        <v>0</v>
      </c>
    </row>
    <row r="179" spans="1:89" s="2" customFormat="1" ht="24.2" customHeight="1">
      <c r="A179" s="34"/>
      <c r="B179" s="35"/>
      <c r="C179" s="178" t="s">
        <v>7</v>
      </c>
      <c r="D179" s="178" t="s">
        <v>167</v>
      </c>
      <c r="E179" s="179" t="s">
        <v>2602</v>
      </c>
      <c r="F179" s="180" t="s">
        <v>2603</v>
      </c>
      <c r="G179" s="181" t="s">
        <v>190</v>
      </c>
      <c r="H179" s="182">
        <v>4.1079999999999997</v>
      </c>
      <c r="I179" s="183"/>
      <c r="J179" s="184">
        <f>ROUND(I179*H179,2)</f>
        <v>0</v>
      </c>
      <c r="K179" s="180" t="s">
        <v>171</v>
      </c>
      <c r="L179" s="39"/>
      <c r="M179" s="185" t="s">
        <v>79</v>
      </c>
      <c r="N179" s="186" t="s">
        <v>51</v>
      </c>
      <c r="O179" s="64"/>
      <c r="P179" s="187">
        <f>O179*H179</f>
        <v>0</v>
      </c>
      <c r="Q179" s="187">
        <v>0.02</v>
      </c>
      <c r="R179" s="187">
        <f>Q179*H179</f>
        <v>8.2159999999999997E-2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BP179" s="189" t="s">
        <v>172</v>
      </c>
      <c r="BR179" s="189" t="s">
        <v>167</v>
      </c>
      <c r="BS179" s="189" t="s">
        <v>90</v>
      </c>
      <c r="BW179" s="16" t="s">
        <v>165</v>
      </c>
      <c r="CC179" s="190">
        <f>IF(N179="základní",J179,0)</f>
        <v>0</v>
      </c>
      <c r="CD179" s="190">
        <f>IF(N179="snížená",J179,0)</f>
        <v>0</v>
      </c>
      <c r="CE179" s="190">
        <f>IF(N179="zákl. přenesená",J179,0)</f>
        <v>0</v>
      </c>
      <c r="CF179" s="190">
        <f>IF(N179="sníž. přenesená",J179,0)</f>
        <v>0</v>
      </c>
      <c r="CG179" s="190">
        <f>IF(N179="nulová",J179,0)</f>
        <v>0</v>
      </c>
      <c r="CH179" s="16" t="s">
        <v>88</v>
      </c>
      <c r="CI179" s="190">
        <f>ROUND(I179*H179,2)</f>
        <v>0</v>
      </c>
      <c r="CJ179" s="16" t="s">
        <v>172</v>
      </c>
      <c r="CK179" s="189" t="s">
        <v>2604</v>
      </c>
    </row>
    <row r="180" spans="1:89" s="2" customFormat="1">
      <c r="A180" s="34"/>
      <c r="B180" s="35"/>
      <c r="C180" s="36"/>
      <c r="D180" s="191" t="s">
        <v>174</v>
      </c>
      <c r="E180" s="36"/>
      <c r="F180" s="192" t="s">
        <v>2605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BR180" s="16" t="s">
        <v>174</v>
      </c>
      <c r="BS180" s="16" t="s">
        <v>90</v>
      </c>
    </row>
    <row r="181" spans="1:89" s="2" customFormat="1" ht="33" customHeight="1">
      <c r="A181" s="34"/>
      <c r="B181" s="35"/>
      <c r="C181" s="178" t="s">
        <v>312</v>
      </c>
      <c r="D181" s="178" t="s">
        <v>167</v>
      </c>
      <c r="E181" s="179" t="s">
        <v>560</v>
      </c>
      <c r="F181" s="180" t="s">
        <v>561</v>
      </c>
      <c r="G181" s="181" t="s">
        <v>190</v>
      </c>
      <c r="H181" s="182">
        <v>108.47799999999999</v>
      </c>
      <c r="I181" s="183"/>
      <c r="J181" s="184">
        <f>ROUND(I181*H181,2)</f>
        <v>0</v>
      </c>
      <c r="K181" s="180" t="s">
        <v>171</v>
      </c>
      <c r="L181" s="39"/>
      <c r="M181" s="185" t="s">
        <v>79</v>
      </c>
      <c r="N181" s="186" t="s">
        <v>51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BP181" s="189" t="s">
        <v>172</v>
      </c>
      <c r="BR181" s="189" t="s">
        <v>167</v>
      </c>
      <c r="BS181" s="189" t="s">
        <v>90</v>
      </c>
      <c r="BW181" s="16" t="s">
        <v>165</v>
      </c>
      <c r="CC181" s="190">
        <f>IF(N181="základní",J181,0)</f>
        <v>0</v>
      </c>
      <c r="CD181" s="190">
        <f>IF(N181="snížená",J181,0)</f>
        <v>0</v>
      </c>
      <c r="CE181" s="190">
        <f>IF(N181="zákl. přenesená",J181,0)</f>
        <v>0</v>
      </c>
      <c r="CF181" s="190">
        <f>IF(N181="sníž. přenesená",J181,0)</f>
        <v>0</v>
      </c>
      <c r="CG181" s="190">
        <f>IF(N181="nulová",J181,0)</f>
        <v>0</v>
      </c>
      <c r="CH181" s="16" t="s">
        <v>88</v>
      </c>
      <c r="CI181" s="190">
        <f>ROUND(I181*H181,2)</f>
        <v>0</v>
      </c>
      <c r="CJ181" s="16" t="s">
        <v>172</v>
      </c>
      <c r="CK181" s="189" t="s">
        <v>2606</v>
      </c>
    </row>
    <row r="182" spans="1:89" s="2" customFormat="1">
      <c r="A182" s="34"/>
      <c r="B182" s="35"/>
      <c r="C182" s="36"/>
      <c r="D182" s="191" t="s">
        <v>174</v>
      </c>
      <c r="E182" s="36"/>
      <c r="F182" s="192" t="s">
        <v>563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BR182" s="16" t="s">
        <v>174</v>
      </c>
      <c r="BS182" s="16" t="s">
        <v>90</v>
      </c>
    </row>
    <row r="183" spans="1:89" s="2" customFormat="1" ht="44.25" customHeight="1">
      <c r="A183" s="34"/>
      <c r="B183" s="35"/>
      <c r="C183" s="178" t="s">
        <v>318</v>
      </c>
      <c r="D183" s="178" t="s">
        <v>167</v>
      </c>
      <c r="E183" s="179" t="s">
        <v>565</v>
      </c>
      <c r="F183" s="180" t="s">
        <v>566</v>
      </c>
      <c r="G183" s="181" t="s">
        <v>190</v>
      </c>
      <c r="H183" s="182">
        <v>542.39</v>
      </c>
      <c r="I183" s="183"/>
      <c r="J183" s="184">
        <f>ROUND(I183*H183,2)</f>
        <v>0</v>
      </c>
      <c r="K183" s="180" t="s">
        <v>171</v>
      </c>
      <c r="L183" s="39"/>
      <c r="M183" s="185" t="s">
        <v>79</v>
      </c>
      <c r="N183" s="186" t="s">
        <v>51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BP183" s="189" t="s">
        <v>172</v>
      </c>
      <c r="BR183" s="189" t="s">
        <v>167</v>
      </c>
      <c r="BS183" s="189" t="s">
        <v>90</v>
      </c>
      <c r="BW183" s="16" t="s">
        <v>165</v>
      </c>
      <c r="CC183" s="190">
        <f>IF(N183="základní",J183,0)</f>
        <v>0</v>
      </c>
      <c r="CD183" s="190">
        <f>IF(N183="snížená",J183,0)</f>
        <v>0</v>
      </c>
      <c r="CE183" s="190">
        <f>IF(N183="zákl. přenesená",J183,0)</f>
        <v>0</v>
      </c>
      <c r="CF183" s="190">
        <f>IF(N183="sníž. přenesená",J183,0)</f>
        <v>0</v>
      </c>
      <c r="CG183" s="190">
        <f>IF(N183="nulová",J183,0)</f>
        <v>0</v>
      </c>
      <c r="CH183" s="16" t="s">
        <v>88</v>
      </c>
      <c r="CI183" s="190">
        <f>ROUND(I183*H183,2)</f>
        <v>0</v>
      </c>
      <c r="CJ183" s="16" t="s">
        <v>172</v>
      </c>
      <c r="CK183" s="189" t="s">
        <v>2607</v>
      </c>
    </row>
    <row r="184" spans="1:89" s="2" customFormat="1">
      <c r="A184" s="34"/>
      <c r="B184" s="35"/>
      <c r="C184" s="36"/>
      <c r="D184" s="191" t="s">
        <v>174</v>
      </c>
      <c r="E184" s="36"/>
      <c r="F184" s="192" t="s">
        <v>568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BR184" s="16" t="s">
        <v>174</v>
      </c>
      <c r="BS184" s="16" t="s">
        <v>90</v>
      </c>
    </row>
    <row r="185" spans="1:89" s="2" customFormat="1" ht="19.5">
      <c r="A185" s="34"/>
      <c r="B185" s="35"/>
      <c r="C185" s="36"/>
      <c r="D185" s="198" t="s">
        <v>569</v>
      </c>
      <c r="E185" s="36"/>
      <c r="F185" s="218" t="s">
        <v>570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BR185" s="16" t="s">
        <v>569</v>
      </c>
      <c r="BS185" s="16" t="s">
        <v>90</v>
      </c>
    </row>
    <row r="186" spans="1:89" s="13" customFormat="1">
      <c r="B186" s="196"/>
      <c r="C186" s="197"/>
      <c r="D186" s="198" t="s">
        <v>176</v>
      </c>
      <c r="E186" s="197"/>
      <c r="F186" s="200" t="s">
        <v>2608</v>
      </c>
      <c r="G186" s="197"/>
      <c r="H186" s="201">
        <v>542.39</v>
      </c>
      <c r="I186" s="202"/>
      <c r="J186" s="197"/>
      <c r="K186" s="197"/>
      <c r="L186" s="203"/>
      <c r="M186" s="204"/>
      <c r="N186" s="205"/>
      <c r="O186" s="205"/>
      <c r="P186" s="205"/>
      <c r="Q186" s="205"/>
      <c r="R186" s="205"/>
      <c r="S186" s="205"/>
      <c r="T186" s="206"/>
      <c r="BR186" s="207" t="s">
        <v>176</v>
      </c>
      <c r="BS186" s="207" t="s">
        <v>90</v>
      </c>
      <c r="BT186" s="13" t="s">
        <v>90</v>
      </c>
      <c r="BU186" s="13" t="s">
        <v>4</v>
      </c>
      <c r="BV186" s="13" t="s">
        <v>88</v>
      </c>
      <c r="BW186" s="207" t="s">
        <v>165</v>
      </c>
    </row>
    <row r="187" spans="1:89" s="2" customFormat="1" ht="49.15" customHeight="1">
      <c r="A187" s="34"/>
      <c r="B187" s="35"/>
      <c r="C187" s="178" t="s">
        <v>324</v>
      </c>
      <c r="D187" s="178" t="s">
        <v>167</v>
      </c>
      <c r="E187" s="179" t="s">
        <v>2609</v>
      </c>
      <c r="F187" s="180" t="s">
        <v>2610</v>
      </c>
      <c r="G187" s="181" t="s">
        <v>190</v>
      </c>
      <c r="H187" s="182">
        <v>4.1079999999999997</v>
      </c>
      <c r="I187" s="183"/>
      <c r="J187" s="184">
        <f>ROUND(I187*H187,2)</f>
        <v>0</v>
      </c>
      <c r="K187" s="180" t="s">
        <v>171</v>
      </c>
      <c r="L187" s="39"/>
      <c r="M187" s="185" t="s">
        <v>79</v>
      </c>
      <c r="N187" s="186" t="s">
        <v>51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BP187" s="189" t="s">
        <v>172</v>
      </c>
      <c r="BR187" s="189" t="s">
        <v>167</v>
      </c>
      <c r="BS187" s="189" t="s">
        <v>90</v>
      </c>
      <c r="BW187" s="16" t="s">
        <v>165</v>
      </c>
      <c r="CC187" s="190">
        <f>IF(N187="základní",J187,0)</f>
        <v>0</v>
      </c>
      <c r="CD187" s="190">
        <f>IF(N187="snížená",J187,0)</f>
        <v>0</v>
      </c>
      <c r="CE187" s="190">
        <f>IF(N187="zákl. přenesená",J187,0)</f>
        <v>0</v>
      </c>
      <c r="CF187" s="190">
        <f>IF(N187="sníž. přenesená",J187,0)</f>
        <v>0</v>
      </c>
      <c r="CG187" s="190">
        <f>IF(N187="nulová",J187,0)</f>
        <v>0</v>
      </c>
      <c r="CH187" s="16" t="s">
        <v>88</v>
      </c>
      <c r="CI187" s="190">
        <f>ROUND(I187*H187,2)</f>
        <v>0</v>
      </c>
      <c r="CJ187" s="16" t="s">
        <v>172</v>
      </c>
      <c r="CK187" s="189" t="s">
        <v>2611</v>
      </c>
    </row>
    <row r="188" spans="1:89" s="2" customFormat="1">
      <c r="A188" s="34"/>
      <c r="B188" s="35"/>
      <c r="C188" s="36"/>
      <c r="D188" s="191" t="s">
        <v>174</v>
      </c>
      <c r="E188" s="36"/>
      <c r="F188" s="192" t="s">
        <v>2612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BR188" s="16" t="s">
        <v>174</v>
      </c>
      <c r="BS188" s="16" t="s">
        <v>90</v>
      </c>
    </row>
    <row r="189" spans="1:89" s="2" customFormat="1" ht="44.25" customHeight="1">
      <c r="A189" s="34"/>
      <c r="B189" s="35"/>
      <c r="C189" s="178" t="s">
        <v>331</v>
      </c>
      <c r="D189" s="178" t="s">
        <v>167</v>
      </c>
      <c r="E189" s="179" t="s">
        <v>1900</v>
      </c>
      <c r="F189" s="180" t="s">
        <v>1901</v>
      </c>
      <c r="G189" s="181" t="s">
        <v>190</v>
      </c>
      <c r="H189" s="182">
        <v>102</v>
      </c>
      <c r="I189" s="183"/>
      <c r="J189" s="184">
        <f>ROUND(I189*H189,2)</f>
        <v>0</v>
      </c>
      <c r="K189" s="180" t="s">
        <v>171</v>
      </c>
      <c r="L189" s="39"/>
      <c r="M189" s="185" t="s">
        <v>79</v>
      </c>
      <c r="N189" s="186" t="s">
        <v>51</v>
      </c>
      <c r="O189" s="64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BP189" s="189" t="s">
        <v>172</v>
      </c>
      <c r="BR189" s="189" t="s">
        <v>167</v>
      </c>
      <c r="BS189" s="189" t="s">
        <v>90</v>
      </c>
      <c r="BW189" s="16" t="s">
        <v>165</v>
      </c>
      <c r="CC189" s="190">
        <f>IF(N189="základní",J189,0)</f>
        <v>0</v>
      </c>
      <c r="CD189" s="190">
        <f>IF(N189="snížená",J189,0)</f>
        <v>0</v>
      </c>
      <c r="CE189" s="190">
        <f>IF(N189="zákl. přenesená",J189,0)</f>
        <v>0</v>
      </c>
      <c r="CF189" s="190">
        <f>IF(N189="sníž. přenesená",J189,0)</f>
        <v>0</v>
      </c>
      <c r="CG189" s="190">
        <f>IF(N189="nulová",J189,0)</f>
        <v>0</v>
      </c>
      <c r="CH189" s="16" t="s">
        <v>88</v>
      </c>
      <c r="CI189" s="190">
        <f>ROUND(I189*H189,2)</f>
        <v>0</v>
      </c>
      <c r="CJ189" s="16" t="s">
        <v>172</v>
      </c>
      <c r="CK189" s="189" t="s">
        <v>2613</v>
      </c>
    </row>
    <row r="190" spans="1:89" s="2" customFormat="1">
      <c r="A190" s="34"/>
      <c r="B190" s="35"/>
      <c r="C190" s="36"/>
      <c r="D190" s="191" t="s">
        <v>174</v>
      </c>
      <c r="E190" s="36"/>
      <c r="F190" s="192" t="s">
        <v>1903</v>
      </c>
      <c r="G190" s="36"/>
      <c r="H190" s="36"/>
      <c r="I190" s="193"/>
      <c r="J190" s="36"/>
      <c r="K190" s="36"/>
      <c r="L190" s="39"/>
      <c r="M190" s="194"/>
      <c r="N190" s="195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BR190" s="16" t="s">
        <v>174</v>
      </c>
      <c r="BS190" s="16" t="s">
        <v>90</v>
      </c>
    </row>
    <row r="191" spans="1:89" s="2" customFormat="1" ht="16.5" customHeight="1">
      <c r="A191" s="34"/>
      <c r="B191" s="35"/>
      <c r="C191" s="178" t="s">
        <v>337</v>
      </c>
      <c r="D191" s="178" t="s">
        <v>167</v>
      </c>
      <c r="E191" s="179" t="s">
        <v>2614</v>
      </c>
      <c r="F191" s="180" t="s">
        <v>2615</v>
      </c>
      <c r="G191" s="181" t="s">
        <v>190</v>
      </c>
      <c r="H191" s="182">
        <v>2.37</v>
      </c>
      <c r="I191" s="183"/>
      <c r="J191" s="184">
        <f>ROUND(I191*H191,2)</f>
        <v>0</v>
      </c>
      <c r="K191" s="180" t="s">
        <v>79</v>
      </c>
      <c r="L191" s="39"/>
      <c r="M191" s="185" t="s">
        <v>79</v>
      </c>
      <c r="N191" s="186" t="s">
        <v>51</v>
      </c>
      <c r="O191" s="64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BP191" s="189" t="s">
        <v>172</v>
      </c>
      <c r="BR191" s="189" t="s">
        <v>167</v>
      </c>
      <c r="BS191" s="189" t="s">
        <v>90</v>
      </c>
      <c r="BW191" s="16" t="s">
        <v>165</v>
      </c>
      <c r="CC191" s="190">
        <f>IF(N191="základní",J191,0)</f>
        <v>0</v>
      </c>
      <c r="CD191" s="190">
        <f>IF(N191="snížená",J191,0)</f>
        <v>0</v>
      </c>
      <c r="CE191" s="190">
        <f>IF(N191="zákl. přenesená",J191,0)</f>
        <v>0</v>
      </c>
      <c r="CF191" s="190">
        <f>IF(N191="sníž. přenesená",J191,0)</f>
        <v>0</v>
      </c>
      <c r="CG191" s="190">
        <f>IF(N191="nulová",J191,0)</f>
        <v>0</v>
      </c>
      <c r="CH191" s="16" t="s">
        <v>88</v>
      </c>
      <c r="CI191" s="190">
        <f>ROUND(I191*H191,2)</f>
        <v>0</v>
      </c>
      <c r="CJ191" s="16" t="s">
        <v>172</v>
      </c>
      <c r="CK191" s="189" t="s">
        <v>2616</v>
      </c>
    </row>
    <row r="192" spans="1:89" s="12" customFormat="1" ht="22.9" customHeight="1">
      <c r="B192" s="162"/>
      <c r="C192" s="163"/>
      <c r="D192" s="164" t="s">
        <v>80</v>
      </c>
      <c r="E192" s="176" t="s">
        <v>612</v>
      </c>
      <c r="F192" s="176" t="s">
        <v>613</v>
      </c>
      <c r="G192" s="163"/>
      <c r="H192" s="163"/>
      <c r="I192" s="166"/>
      <c r="J192" s="177">
        <f>CI192</f>
        <v>0</v>
      </c>
      <c r="K192" s="163"/>
      <c r="L192" s="168"/>
      <c r="M192" s="169"/>
      <c r="N192" s="170"/>
      <c r="O192" s="170"/>
      <c r="P192" s="171">
        <f>SUM(P193:P194)</f>
        <v>0</v>
      </c>
      <c r="Q192" s="170"/>
      <c r="R192" s="171">
        <f>SUM(R193:R194)</f>
        <v>0</v>
      </c>
      <c r="S192" s="170"/>
      <c r="T192" s="172">
        <f>SUM(T193:T194)</f>
        <v>0</v>
      </c>
      <c r="BP192" s="173" t="s">
        <v>88</v>
      </c>
      <c r="BR192" s="174" t="s">
        <v>80</v>
      </c>
      <c r="BS192" s="174" t="s">
        <v>88</v>
      </c>
      <c r="BW192" s="173" t="s">
        <v>165</v>
      </c>
      <c r="CI192" s="175">
        <f>SUM(CI193:CI194)</f>
        <v>0</v>
      </c>
    </row>
    <row r="193" spans="1:89" s="2" customFormat="1" ht="55.5" customHeight="1">
      <c r="A193" s="34"/>
      <c r="B193" s="35"/>
      <c r="C193" s="178" t="s">
        <v>344</v>
      </c>
      <c r="D193" s="178" t="s">
        <v>167</v>
      </c>
      <c r="E193" s="179" t="s">
        <v>615</v>
      </c>
      <c r="F193" s="180" t="s">
        <v>616</v>
      </c>
      <c r="G193" s="181" t="s">
        <v>190</v>
      </c>
      <c r="H193" s="182">
        <v>64.596000000000004</v>
      </c>
      <c r="I193" s="183"/>
      <c r="J193" s="184">
        <f>ROUND(I193*H193,2)</f>
        <v>0</v>
      </c>
      <c r="K193" s="180" t="s">
        <v>171</v>
      </c>
      <c r="L193" s="39"/>
      <c r="M193" s="185" t="s">
        <v>79</v>
      </c>
      <c r="N193" s="186" t="s">
        <v>51</v>
      </c>
      <c r="O193" s="64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BP193" s="189" t="s">
        <v>172</v>
      </c>
      <c r="BR193" s="189" t="s">
        <v>167</v>
      </c>
      <c r="BS193" s="189" t="s">
        <v>90</v>
      </c>
      <c r="BW193" s="16" t="s">
        <v>165</v>
      </c>
      <c r="CC193" s="190">
        <f>IF(N193="základní",J193,0)</f>
        <v>0</v>
      </c>
      <c r="CD193" s="190">
        <f>IF(N193="snížená",J193,0)</f>
        <v>0</v>
      </c>
      <c r="CE193" s="190">
        <f>IF(N193="zákl. přenesená",J193,0)</f>
        <v>0</v>
      </c>
      <c r="CF193" s="190">
        <f>IF(N193="sníž. přenesená",J193,0)</f>
        <v>0</v>
      </c>
      <c r="CG193" s="190">
        <f>IF(N193="nulová",J193,0)</f>
        <v>0</v>
      </c>
      <c r="CH193" s="16" t="s">
        <v>88</v>
      </c>
      <c r="CI193" s="190">
        <f>ROUND(I193*H193,2)</f>
        <v>0</v>
      </c>
      <c r="CJ193" s="16" t="s">
        <v>172</v>
      </c>
      <c r="CK193" s="189" t="s">
        <v>2617</v>
      </c>
    </row>
    <row r="194" spans="1:89" s="2" customFormat="1">
      <c r="A194" s="34"/>
      <c r="B194" s="35"/>
      <c r="C194" s="36"/>
      <c r="D194" s="191" t="s">
        <v>174</v>
      </c>
      <c r="E194" s="36"/>
      <c r="F194" s="192" t="s">
        <v>618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BR194" s="16" t="s">
        <v>174</v>
      </c>
      <c r="BS194" s="16" t="s">
        <v>90</v>
      </c>
    </row>
    <row r="195" spans="1:89" s="12" customFormat="1" ht="25.9" customHeight="1">
      <c r="B195" s="162"/>
      <c r="C195" s="163"/>
      <c r="D195" s="164" t="s">
        <v>80</v>
      </c>
      <c r="E195" s="165" t="s">
        <v>619</v>
      </c>
      <c r="F195" s="165" t="s">
        <v>620</v>
      </c>
      <c r="G195" s="163"/>
      <c r="H195" s="163"/>
      <c r="I195" s="166"/>
      <c r="J195" s="167">
        <f>CI195</f>
        <v>0</v>
      </c>
      <c r="K195" s="163"/>
      <c r="L195" s="168"/>
      <c r="M195" s="169"/>
      <c r="N195" s="170"/>
      <c r="O195" s="170"/>
      <c r="P195" s="171">
        <v>0</v>
      </c>
      <c r="Q195" s="170"/>
      <c r="R195" s="171">
        <v>0</v>
      </c>
      <c r="S195" s="170"/>
      <c r="T195" s="172">
        <v>0</v>
      </c>
      <c r="BP195" s="173" t="s">
        <v>90</v>
      </c>
      <c r="BR195" s="174" t="s">
        <v>80</v>
      </c>
      <c r="BS195" s="174" t="s">
        <v>81</v>
      </c>
      <c r="BW195" s="173" t="s">
        <v>165</v>
      </c>
      <c r="CI195" s="175">
        <v>0</v>
      </c>
    </row>
    <row r="196" spans="1:89" s="12" customFormat="1" ht="25.9" customHeight="1">
      <c r="B196" s="162"/>
      <c r="C196" s="163"/>
      <c r="D196" s="164" t="s">
        <v>80</v>
      </c>
      <c r="E196" s="165" t="s">
        <v>1571</v>
      </c>
      <c r="F196" s="165" t="s">
        <v>1572</v>
      </c>
      <c r="G196" s="163"/>
      <c r="H196" s="163"/>
      <c r="I196" s="166"/>
      <c r="J196" s="167">
        <f>CI196</f>
        <v>0</v>
      </c>
      <c r="K196" s="163"/>
      <c r="L196" s="168"/>
      <c r="M196" s="169"/>
      <c r="N196" s="170"/>
      <c r="O196" s="170"/>
      <c r="P196" s="171">
        <f>SUM(P197:P202)</f>
        <v>0</v>
      </c>
      <c r="Q196" s="170"/>
      <c r="R196" s="171">
        <f>SUM(R197:R202)</f>
        <v>0</v>
      </c>
      <c r="S196" s="170"/>
      <c r="T196" s="172">
        <f>SUM(T197:T202)</f>
        <v>0</v>
      </c>
      <c r="BP196" s="173" t="s">
        <v>172</v>
      </c>
      <c r="BR196" s="174" t="s">
        <v>80</v>
      </c>
      <c r="BS196" s="174" t="s">
        <v>81</v>
      </c>
      <c r="BW196" s="173" t="s">
        <v>165</v>
      </c>
      <c r="CI196" s="175">
        <f>SUM(CI197:CI202)</f>
        <v>0</v>
      </c>
    </row>
    <row r="197" spans="1:89" s="2" customFormat="1" ht="24.2" customHeight="1">
      <c r="A197" s="34"/>
      <c r="B197" s="35"/>
      <c r="C197" s="178" t="s">
        <v>348</v>
      </c>
      <c r="D197" s="178" t="s">
        <v>167</v>
      </c>
      <c r="E197" s="179" t="s">
        <v>2618</v>
      </c>
      <c r="F197" s="180" t="s">
        <v>2619</v>
      </c>
      <c r="G197" s="181" t="s">
        <v>1576</v>
      </c>
      <c r="H197" s="182">
        <v>100</v>
      </c>
      <c r="I197" s="183"/>
      <c r="J197" s="184">
        <f>ROUND(I197*H197,2)</f>
        <v>0</v>
      </c>
      <c r="K197" s="180" t="s">
        <v>2514</v>
      </c>
      <c r="L197" s="39"/>
      <c r="M197" s="185" t="s">
        <v>79</v>
      </c>
      <c r="N197" s="186" t="s">
        <v>51</v>
      </c>
      <c r="O197" s="64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BP197" s="189" t="s">
        <v>1577</v>
      </c>
      <c r="BR197" s="189" t="s">
        <v>167</v>
      </c>
      <c r="BS197" s="189" t="s">
        <v>88</v>
      </c>
      <c r="BW197" s="16" t="s">
        <v>165</v>
      </c>
      <c r="CC197" s="190">
        <f>IF(N197="základní",J197,0)</f>
        <v>0</v>
      </c>
      <c r="CD197" s="190">
        <f>IF(N197="snížená",J197,0)</f>
        <v>0</v>
      </c>
      <c r="CE197" s="190">
        <f>IF(N197="zákl. přenesená",J197,0)</f>
        <v>0</v>
      </c>
      <c r="CF197" s="190">
        <f>IF(N197="sníž. přenesená",J197,0)</f>
        <v>0</v>
      </c>
      <c r="CG197" s="190">
        <f>IF(N197="nulová",J197,0)</f>
        <v>0</v>
      </c>
      <c r="CH197" s="16" t="s">
        <v>88</v>
      </c>
      <c r="CI197" s="190">
        <f>ROUND(I197*H197,2)</f>
        <v>0</v>
      </c>
      <c r="CJ197" s="16" t="s">
        <v>1577</v>
      </c>
      <c r="CK197" s="189" t="s">
        <v>2620</v>
      </c>
    </row>
    <row r="198" spans="1:89" s="2" customFormat="1">
      <c r="A198" s="34"/>
      <c r="B198" s="35"/>
      <c r="C198" s="36"/>
      <c r="D198" s="191" t="s">
        <v>174</v>
      </c>
      <c r="E198" s="36"/>
      <c r="F198" s="192" t="s">
        <v>2621</v>
      </c>
      <c r="G198" s="36"/>
      <c r="H198" s="36"/>
      <c r="I198" s="193"/>
      <c r="J198" s="36"/>
      <c r="K198" s="36"/>
      <c r="L198" s="39"/>
      <c r="M198" s="194"/>
      <c r="N198" s="195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BR198" s="16" t="s">
        <v>174</v>
      </c>
      <c r="BS198" s="16" t="s">
        <v>88</v>
      </c>
    </row>
    <row r="199" spans="1:89" s="13" customFormat="1">
      <c r="B199" s="196"/>
      <c r="C199" s="197"/>
      <c r="D199" s="198" t="s">
        <v>176</v>
      </c>
      <c r="E199" s="199" t="s">
        <v>79</v>
      </c>
      <c r="F199" s="200" t="s">
        <v>2622</v>
      </c>
      <c r="G199" s="197"/>
      <c r="H199" s="201">
        <v>100</v>
      </c>
      <c r="I199" s="202"/>
      <c r="J199" s="197"/>
      <c r="K199" s="197"/>
      <c r="L199" s="203"/>
      <c r="M199" s="204"/>
      <c r="N199" s="205"/>
      <c r="O199" s="205"/>
      <c r="P199" s="205"/>
      <c r="Q199" s="205"/>
      <c r="R199" s="205"/>
      <c r="S199" s="205"/>
      <c r="T199" s="206"/>
      <c r="BR199" s="207" t="s">
        <v>176</v>
      </c>
      <c r="BS199" s="207" t="s">
        <v>88</v>
      </c>
      <c r="BT199" s="13" t="s">
        <v>90</v>
      </c>
      <c r="BU199" s="13" t="s">
        <v>39</v>
      </c>
      <c r="BV199" s="13" t="s">
        <v>81</v>
      </c>
      <c r="BW199" s="207" t="s">
        <v>165</v>
      </c>
    </row>
    <row r="200" spans="1:89" s="2" customFormat="1" ht="24.2" customHeight="1">
      <c r="A200" s="34"/>
      <c r="B200" s="35"/>
      <c r="C200" s="178" t="s">
        <v>354</v>
      </c>
      <c r="D200" s="178" t="s">
        <v>167</v>
      </c>
      <c r="E200" s="179" t="s">
        <v>2623</v>
      </c>
      <c r="F200" s="180" t="s">
        <v>2624</v>
      </c>
      <c r="G200" s="181" t="s">
        <v>1576</v>
      </c>
      <c r="H200" s="182">
        <v>50</v>
      </c>
      <c r="I200" s="183"/>
      <c r="J200" s="184">
        <f>ROUND(I200*H200,2)</f>
        <v>0</v>
      </c>
      <c r="K200" s="180" t="s">
        <v>171</v>
      </c>
      <c r="L200" s="39"/>
      <c r="M200" s="185" t="s">
        <v>79</v>
      </c>
      <c r="N200" s="186" t="s">
        <v>51</v>
      </c>
      <c r="O200" s="64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BP200" s="189" t="s">
        <v>1577</v>
      </c>
      <c r="BR200" s="189" t="s">
        <v>167</v>
      </c>
      <c r="BS200" s="189" t="s">
        <v>88</v>
      </c>
      <c r="BW200" s="16" t="s">
        <v>165</v>
      </c>
      <c r="CC200" s="190">
        <f>IF(N200="základní",J200,0)</f>
        <v>0</v>
      </c>
      <c r="CD200" s="190">
        <f>IF(N200="snížená",J200,0)</f>
        <v>0</v>
      </c>
      <c r="CE200" s="190">
        <f>IF(N200="zákl. přenesená",J200,0)</f>
        <v>0</v>
      </c>
      <c r="CF200" s="190">
        <f>IF(N200="sníž. přenesená",J200,0)</f>
        <v>0</v>
      </c>
      <c r="CG200" s="190">
        <f>IF(N200="nulová",J200,0)</f>
        <v>0</v>
      </c>
      <c r="CH200" s="16" t="s">
        <v>88</v>
      </c>
      <c r="CI200" s="190">
        <f>ROUND(I200*H200,2)</f>
        <v>0</v>
      </c>
      <c r="CJ200" s="16" t="s">
        <v>1577</v>
      </c>
      <c r="CK200" s="189" t="s">
        <v>2625</v>
      </c>
    </row>
    <row r="201" spans="1:89" s="2" customFormat="1">
      <c r="A201" s="34"/>
      <c r="B201" s="35"/>
      <c r="C201" s="36"/>
      <c r="D201" s="191" t="s">
        <v>174</v>
      </c>
      <c r="E201" s="36"/>
      <c r="F201" s="192" t="s">
        <v>2626</v>
      </c>
      <c r="G201" s="36"/>
      <c r="H201" s="36"/>
      <c r="I201" s="193"/>
      <c r="J201" s="36"/>
      <c r="K201" s="36"/>
      <c r="L201" s="39"/>
      <c r="M201" s="194"/>
      <c r="N201" s="195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BR201" s="16" t="s">
        <v>174</v>
      </c>
      <c r="BS201" s="16" t="s">
        <v>88</v>
      </c>
    </row>
    <row r="202" spans="1:89" s="13" customFormat="1">
      <c r="B202" s="196"/>
      <c r="C202" s="197"/>
      <c r="D202" s="198" t="s">
        <v>176</v>
      </c>
      <c r="E202" s="199" t="s">
        <v>79</v>
      </c>
      <c r="F202" s="200" t="s">
        <v>2627</v>
      </c>
      <c r="G202" s="197"/>
      <c r="H202" s="201">
        <v>50</v>
      </c>
      <c r="I202" s="202"/>
      <c r="J202" s="197"/>
      <c r="K202" s="197"/>
      <c r="L202" s="203"/>
      <c r="M202" s="204"/>
      <c r="N202" s="205"/>
      <c r="O202" s="205"/>
      <c r="P202" s="205"/>
      <c r="Q202" s="205"/>
      <c r="R202" s="205"/>
      <c r="S202" s="205"/>
      <c r="T202" s="206"/>
      <c r="BR202" s="207" t="s">
        <v>176</v>
      </c>
      <c r="BS202" s="207" t="s">
        <v>88</v>
      </c>
      <c r="BT202" s="13" t="s">
        <v>90</v>
      </c>
      <c r="BU202" s="13" t="s">
        <v>39</v>
      </c>
      <c r="BV202" s="13" t="s">
        <v>81</v>
      </c>
      <c r="BW202" s="207" t="s">
        <v>165</v>
      </c>
    </row>
    <row r="203" spans="1:89" s="12" customFormat="1" ht="25.9" customHeight="1">
      <c r="B203" s="162"/>
      <c r="C203" s="163"/>
      <c r="D203" s="164" t="s">
        <v>80</v>
      </c>
      <c r="E203" s="165" t="s">
        <v>1971</v>
      </c>
      <c r="F203" s="165" t="s">
        <v>1971</v>
      </c>
      <c r="G203" s="163"/>
      <c r="H203" s="163"/>
      <c r="I203" s="166"/>
      <c r="J203" s="167">
        <f>CI203</f>
        <v>0</v>
      </c>
      <c r="K203" s="163"/>
      <c r="L203" s="168"/>
      <c r="M203" s="169"/>
      <c r="N203" s="170"/>
      <c r="O203" s="170"/>
      <c r="P203" s="171">
        <f>P204</f>
        <v>0</v>
      </c>
      <c r="Q203" s="170"/>
      <c r="R203" s="171">
        <f>R204</f>
        <v>0</v>
      </c>
      <c r="S203" s="170"/>
      <c r="T203" s="172">
        <f>T204</f>
        <v>0</v>
      </c>
      <c r="BP203" s="173" t="s">
        <v>172</v>
      </c>
      <c r="BR203" s="174" t="s">
        <v>80</v>
      </c>
      <c r="BS203" s="174" t="s">
        <v>81</v>
      </c>
      <c r="BW203" s="173" t="s">
        <v>165</v>
      </c>
      <c r="CI203" s="175">
        <f>CI204</f>
        <v>0</v>
      </c>
    </row>
    <row r="204" spans="1:89" s="12" customFormat="1" ht="22.9" customHeight="1">
      <c r="B204" s="162"/>
      <c r="C204" s="163"/>
      <c r="D204" s="164" t="s">
        <v>80</v>
      </c>
      <c r="E204" s="176" t="s">
        <v>2628</v>
      </c>
      <c r="F204" s="176" t="s">
        <v>2629</v>
      </c>
      <c r="G204" s="163"/>
      <c r="H204" s="163"/>
      <c r="I204" s="166"/>
      <c r="J204" s="177">
        <f>CI204</f>
        <v>0</v>
      </c>
      <c r="K204" s="163"/>
      <c r="L204" s="168"/>
      <c r="M204" s="169"/>
      <c r="N204" s="170"/>
      <c r="O204" s="170"/>
      <c r="P204" s="171">
        <f>SUM(P205:P231)</f>
        <v>0</v>
      </c>
      <c r="Q204" s="170"/>
      <c r="R204" s="171">
        <f>SUM(R205:R231)</f>
        <v>0</v>
      </c>
      <c r="S204" s="170"/>
      <c r="T204" s="172">
        <f>SUM(T205:T231)</f>
        <v>0</v>
      </c>
      <c r="BP204" s="173" t="s">
        <v>172</v>
      </c>
      <c r="BR204" s="174" t="s">
        <v>80</v>
      </c>
      <c r="BS204" s="174" t="s">
        <v>88</v>
      </c>
      <c r="BW204" s="173" t="s">
        <v>165</v>
      </c>
      <c r="CI204" s="175">
        <f>SUM(CI205:CI234)</f>
        <v>0</v>
      </c>
    </row>
    <row r="205" spans="1:89" s="2" customFormat="1" ht="24.2" customHeight="1">
      <c r="A205" s="34"/>
      <c r="B205" s="35"/>
      <c r="C205" s="178" t="s">
        <v>360</v>
      </c>
      <c r="D205" s="178" t="s">
        <v>167</v>
      </c>
      <c r="E205" s="179" t="s">
        <v>2630</v>
      </c>
      <c r="F205" s="180" t="s">
        <v>2631</v>
      </c>
      <c r="G205" s="181" t="s">
        <v>237</v>
      </c>
      <c r="H205" s="182">
        <v>1</v>
      </c>
      <c r="I205" s="183"/>
      <c r="J205" s="184">
        <f>ROUND(I205*H205,2)</f>
        <v>0</v>
      </c>
      <c r="K205" s="180" t="s">
        <v>79</v>
      </c>
      <c r="L205" s="39"/>
      <c r="M205" s="185" t="s">
        <v>79</v>
      </c>
      <c r="N205" s="186" t="s">
        <v>51</v>
      </c>
      <c r="O205" s="64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BP205" s="189" t="s">
        <v>1577</v>
      </c>
      <c r="BR205" s="189" t="s">
        <v>167</v>
      </c>
      <c r="BS205" s="189" t="s">
        <v>90</v>
      </c>
      <c r="BW205" s="16" t="s">
        <v>165</v>
      </c>
      <c r="CC205" s="190">
        <f>IF(N205="základní",J205,0)</f>
        <v>0</v>
      </c>
      <c r="CD205" s="190">
        <f>IF(N205="snížená",J205,0)</f>
        <v>0</v>
      </c>
      <c r="CE205" s="190">
        <f>IF(N205="zákl. přenesená",J205,0)</f>
        <v>0</v>
      </c>
      <c r="CF205" s="190">
        <f>IF(N205="sníž. přenesená",J205,0)</f>
        <v>0</v>
      </c>
      <c r="CG205" s="190">
        <f>IF(N205="nulová",J205,0)</f>
        <v>0</v>
      </c>
      <c r="CH205" s="16" t="s">
        <v>88</v>
      </c>
      <c r="CI205" s="190">
        <f>ROUND(I205*H205,2)</f>
        <v>0</v>
      </c>
      <c r="CJ205" s="16" t="s">
        <v>1577</v>
      </c>
      <c r="CK205" s="189" t="s">
        <v>2632</v>
      </c>
    </row>
    <row r="206" spans="1:89" s="13" customFormat="1">
      <c r="B206" s="196"/>
      <c r="C206" s="197"/>
      <c r="D206" s="198" t="s">
        <v>176</v>
      </c>
      <c r="E206" s="199" t="s">
        <v>79</v>
      </c>
      <c r="F206" s="200" t="s">
        <v>743</v>
      </c>
      <c r="G206" s="197"/>
      <c r="H206" s="201">
        <v>1</v>
      </c>
      <c r="I206" s="202"/>
      <c r="J206" s="197"/>
      <c r="K206" s="197"/>
      <c r="L206" s="203"/>
      <c r="M206" s="204"/>
      <c r="N206" s="205"/>
      <c r="O206" s="205"/>
      <c r="P206" s="205"/>
      <c r="Q206" s="205"/>
      <c r="R206" s="205"/>
      <c r="S206" s="205"/>
      <c r="T206" s="206"/>
      <c r="BR206" s="207" t="s">
        <v>176</v>
      </c>
      <c r="BS206" s="207" t="s">
        <v>90</v>
      </c>
      <c r="BT206" s="13" t="s">
        <v>90</v>
      </c>
      <c r="BU206" s="13" t="s">
        <v>39</v>
      </c>
      <c r="BV206" s="13" t="s">
        <v>81</v>
      </c>
      <c r="BW206" s="207" t="s">
        <v>165</v>
      </c>
    </row>
    <row r="207" spans="1:89" s="2" customFormat="1" ht="24.2" customHeight="1">
      <c r="A207" s="34"/>
      <c r="B207" s="35"/>
      <c r="C207" s="178" t="s">
        <v>365</v>
      </c>
      <c r="D207" s="178" t="s">
        <v>167</v>
      </c>
      <c r="E207" s="179" t="s">
        <v>2633</v>
      </c>
      <c r="F207" s="180" t="s">
        <v>2634</v>
      </c>
      <c r="G207" s="181" t="s">
        <v>237</v>
      </c>
      <c r="H207" s="182">
        <v>5</v>
      </c>
      <c r="I207" s="183"/>
      <c r="J207" s="184">
        <f>ROUND(I207*H207,2)</f>
        <v>0</v>
      </c>
      <c r="K207" s="180" t="s">
        <v>79</v>
      </c>
      <c r="L207" s="39"/>
      <c r="M207" s="185" t="s">
        <v>79</v>
      </c>
      <c r="N207" s="186" t="s">
        <v>51</v>
      </c>
      <c r="O207" s="64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BP207" s="189" t="s">
        <v>1577</v>
      </c>
      <c r="BR207" s="189" t="s">
        <v>167</v>
      </c>
      <c r="BS207" s="189" t="s">
        <v>90</v>
      </c>
      <c r="BW207" s="16" t="s">
        <v>165</v>
      </c>
      <c r="CC207" s="190">
        <f>IF(N207="základní",J207,0)</f>
        <v>0</v>
      </c>
      <c r="CD207" s="190">
        <f>IF(N207="snížená",J207,0)</f>
        <v>0</v>
      </c>
      <c r="CE207" s="190">
        <f>IF(N207="zákl. přenesená",J207,0)</f>
        <v>0</v>
      </c>
      <c r="CF207" s="190">
        <f>IF(N207="sníž. přenesená",J207,0)</f>
        <v>0</v>
      </c>
      <c r="CG207" s="190">
        <f>IF(N207="nulová",J207,0)</f>
        <v>0</v>
      </c>
      <c r="CH207" s="16" t="s">
        <v>88</v>
      </c>
      <c r="CI207" s="190">
        <f>ROUND(I207*H207,2)</f>
        <v>0</v>
      </c>
      <c r="CJ207" s="16" t="s">
        <v>1577</v>
      </c>
      <c r="CK207" s="189" t="s">
        <v>2635</v>
      </c>
    </row>
    <row r="208" spans="1:89" s="13" customFormat="1">
      <c r="B208" s="196"/>
      <c r="C208" s="197"/>
      <c r="D208" s="198" t="s">
        <v>176</v>
      </c>
      <c r="E208" s="199" t="s">
        <v>79</v>
      </c>
      <c r="F208" s="200" t="s">
        <v>2636</v>
      </c>
      <c r="G208" s="197"/>
      <c r="H208" s="201">
        <v>5</v>
      </c>
      <c r="I208" s="202"/>
      <c r="J208" s="197"/>
      <c r="K208" s="197"/>
      <c r="L208" s="203"/>
      <c r="M208" s="204"/>
      <c r="N208" s="205"/>
      <c r="O208" s="205"/>
      <c r="P208" s="205"/>
      <c r="Q208" s="205"/>
      <c r="R208" s="205"/>
      <c r="S208" s="205"/>
      <c r="T208" s="206"/>
      <c r="BR208" s="207" t="s">
        <v>176</v>
      </c>
      <c r="BS208" s="207" t="s">
        <v>90</v>
      </c>
      <c r="BT208" s="13" t="s">
        <v>90</v>
      </c>
      <c r="BU208" s="13" t="s">
        <v>39</v>
      </c>
      <c r="BV208" s="13" t="s">
        <v>81</v>
      </c>
      <c r="BW208" s="207" t="s">
        <v>165</v>
      </c>
    </row>
    <row r="209" spans="1:89" s="2" customFormat="1" ht="24.2" customHeight="1">
      <c r="A209" s="34"/>
      <c r="B209" s="35"/>
      <c r="C209" s="178" t="s">
        <v>372</v>
      </c>
      <c r="D209" s="178" t="s">
        <v>167</v>
      </c>
      <c r="E209" s="179" t="s">
        <v>2637</v>
      </c>
      <c r="F209" s="180" t="s">
        <v>2638</v>
      </c>
      <c r="G209" s="181" t="s">
        <v>237</v>
      </c>
      <c r="H209" s="182">
        <v>1</v>
      </c>
      <c r="I209" s="183"/>
      <c r="J209" s="184">
        <f>ROUND(I209*H209,2)</f>
        <v>0</v>
      </c>
      <c r="K209" s="180" t="s">
        <v>79</v>
      </c>
      <c r="L209" s="39"/>
      <c r="M209" s="185" t="s">
        <v>79</v>
      </c>
      <c r="N209" s="186" t="s">
        <v>51</v>
      </c>
      <c r="O209" s="64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BP209" s="189" t="s">
        <v>1577</v>
      </c>
      <c r="BR209" s="189" t="s">
        <v>167</v>
      </c>
      <c r="BS209" s="189" t="s">
        <v>90</v>
      </c>
      <c r="BW209" s="16" t="s">
        <v>165</v>
      </c>
      <c r="CC209" s="190">
        <f>IF(N209="základní",J209,0)</f>
        <v>0</v>
      </c>
      <c r="CD209" s="190">
        <f>IF(N209="snížená",J209,0)</f>
        <v>0</v>
      </c>
      <c r="CE209" s="190">
        <f>IF(N209="zákl. přenesená",J209,0)</f>
        <v>0</v>
      </c>
      <c r="CF209" s="190">
        <f>IF(N209="sníž. přenesená",J209,0)</f>
        <v>0</v>
      </c>
      <c r="CG209" s="190">
        <f>IF(N209="nulová",J209,0)</f>
        <v>0</v>
      </c>
      <c r="CH209" s="16" t="s">
        <v>88</v>
      </c>
      <c r="CI209" s="190">
        <f>ROUND(I209*H209,2)</f>
        <v>0</v>
      </c>
      <c r="CJ209" s="16" t="s">
        <v>1577</v>
      </c>
      <c r="CK209" s="189" t="s">
        <v>2639</v>
      </c>
    </row>
    <row r="210" spans="1:89" s="13" customFormat="1">
      <c r="B210" s="196"/>
      <c r="C210" s="197"/>
      <c r="D210" s="198" t="s">
        <v>176</v>
      </c>
      <c r="E210" s="199" t="s">
        <v>79</v>
      </c>
      <c r="F210" s="200" t="s">
        <v>743</v>
      </c>
      <c r="G210" s="197"/>
      <c r="H210" s="201">
        <v>1</v>
      </c>
      <c r="I210" s="202"/>
      <c r="J210" s="197"/>
      <c r="K210" s="197"/>
      <c r="L210" s="203"/>
      <c r="M210" s="204"/>
      <c r="N210" s="205"/>
      <c r="O210" s="205"/>
      <c r="P210" s="205"/>
      <c r="Q210" s="205"/>
      <c r="R210" s="205"/>
      <c r="S210" s="205"/>
      <c r="T210" s="206"/>
      <c r="BR210" s="207" t="s">
        <v>176</v>
      </c>
      <c r="BS210" s="207" t="s">
        <v>90</v>
      </c>
      <c r="BT210" s="13" t="s">
        <v>90</v>
      </c>
      <c r="BU210" s="13" t="s">
        <v>39</v>
      </c>
      <c r="BV210" s="13" t="s">
        <v>81</v>
      </c>
      <c r="BW210" s="207" t="s">
        <v>165</v>
      </c>
    </row>
    <row r="211" spans="1:89" s="2" customFormat="1" ht="33" customHeight="1">
      <c r="A211" s="34"/>
      <c r="B211" s="35"/>
      <c r="C211" s="178" t="s">
        <v>378</v>
      </c>
      <c r="D211" s="178" t="s">
        <v>167</v>
      </c>
      <c r="E211" s="179" t="s">
        <v>2640</v>
      </c>
      <c r="F211" s="180" t="s">
        <v>2641</v>
      </c>
      <c r="G211" s="181" t="s">
        <v>237</v>
      </c>
      <c r="H211" s="182">
        <v>1</v>
      </c>
      <c r="I211" s="183"/>
      <c r="J211" s="184">
        <f>ROUND(I211*H211,2)</f>
        <v>0</v>
      </c>
      <c r="K211" s="180" t="s">
        <v>79</v>
      </c>
      <c r="L211" s="39"/>
      <c r="M211" s="185" t="s">
        <v>79</v>
      </c>
      <c r="N211" s="186" t="s">
        <v>51</v>
      </c>
      <c r="O211" s="64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BP211" s="189" t="s">
        <v>1577</v>
      </c>
      <c r="BR211" s="189" t="s">
        <v>167</v>
      </c>
      <c r="BS211" s="189" t="s">
        <v>90</v>
      </c>
      <c r="BW211" s="16" t="s">
        <v>165</v>
      </c>
      <c r="CC211" s="190">
        <f>IF(N211="základní",J211,0)</f>
        <v>0</v>
      </c>
      <c r="CD211" s="190">
        <f>IF(N211="snížená",J211,0)</f>
        <v>0</v>
      </c>
      <c r="CE211" s="190">
        <f>IF(N211="zákl. přenesená",J211,0)</f>
        <v>0</v>
      </c>
      <c r="CF211" s="190">
        <f>IF(N211="sníž. přenesená",J211,0)</f>
        <v>0</v>
      </c>
      <c r="CG211" s="190">
        <f>IF(N211="nulová",J211,0)</f>
        <v>0</v>
      </c>
      <c r="CH211" s="16" t="s">
        <v>88</v>
      </c>
      <c r="CI211" s="190">
        <f>ROUND(I211*H211,2)</f>
        <v>0</v>
      </c>
      <c r="CJ211" s="16" t="s">
        <v>1577</v>
      </c>
      <c r="CK211" s="189" t="s">
        <v>2642</v>
      </c>
    </row>
    <row r="212" spans="1:89" s="13" customFormat="1">
      <c r="B212" s="196"/>
      <c r="C212" s="197"/>
      <c r="D212" s="198" t="s">
        <v>176</v>
      </c>
      <c r="E212" s="199" t="s">
        <v>79</v>
      </c>
      <c r="F212" s="200" t="s">
        <v>743</v>
      </c>
      <c r="G212" s="197"/>
      <c r="H212" s="201">
        <v>1</v>
      </c>
      <c r="I212" s="202"/>
      <c r="J212" s="197"/>
      <c r="K212" s="197"/>
      <c r="L212" s="203"/>
      <c r="M212" s="204"/>
      <c r="N212" s="205"/>
      <c r="O212" s="205"/>
      <c r="P212" s="205"/>
      <c r="Q212" s="205"/>
      <c r="R212" s="205"/>
      <c r="S212" s="205"/>
      <c r="T212" s="206"/>
      <c r="BR212" s="207" t="s">
        <v>176</v>
      </c>
      <c r="BS212" s="207" t="s">
        <v>90</v>
      </c>
      <c r="BT212" s="13" t="s">
        <v>90</v>
      </c>
      <c r="BU212" s="13" t="s">
        <v>39</v>
      </c>
      <c r="BV212" s="13" t="s">
        <v>81</v>
      </c>
      <c r="BW212" s="207" t="s">
        <v>165</v>
      </c>
    </row>
    <row r="213" spans="1:89" s="2" customFormat="1" ht="33" customHeight="1">
      <c r="A213" s="34"/>
      <c r="B213" s="35"/>
      <c r="C213" s="178" t="s">
        <v>384</v>
      </c>
      <c r="D213" s="178" t="s">
        <v>167</v>
      </c>
      <c r="E213" s="179" t="s">
        <v>2643</v>
      </c>
      <c r="F213" s="180" t="s">
        <v>2644</v>
      </c>
      <c r="G213" s="181" t="s">
        <v>237</v>
      </c>
      <c r="H213" s="182">
        <v>2</v>
      </c>
      <c r="I213" s="183"/>
      <c r="J213" s="184">
        <f>ROUND(I213*H213,2)</f>
        <v>0</v>
      </c>
      <c r="K213" s="180" t="s">
        <v>79</v>
      </c>
      <c r="L213" s="39"/>
      <c r="M213" s="185" t="s">
        <v>79</v>
      </c>
      <c r="N213" s="186" t="s">
        <v>51</v>
      </c>
      <c r="O213" s="64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BP213" s="189" t="s">
        <v>1577</v>
      </c>
      <c r="BR213" s="189" t="s">
        <v>167</v>
      </c>
      <c r="BS213" s="189" t="s">
        <v>90</v>
      </c>
      <c r="BW213" s="16" t="s">
        <v>165</v>
      </c>
      <c r="CC213" s="190">
        <f>IF(N213="základní",J213,0)</f>
        <v>0</v>
      </c>
      <c r="CD213" s="190">
        <f>IF(N213="snížená",J213,0)</f>
        <v>0</v>
      </c>
      <c r="CE213" s="190">
        <f>IF(N213="zákl. přenesená",J213,0)</f>
        <v>0</v>
      </c>
      <c r="CF213" s="190">
        <f>IF(N213="sníž. přenesená",J213,0)</f>
        <v>0</v>
      </c>
      <c r="CG213" s="190">
        <f>IF(N213="nulová",J213,0)</f>
        <v>0</v>
      </c>
      <c r="CH213" s="16" t="s">
        <v>88</v>
      </c>
      <c r="CI213" s="190">
        <f>ROUND(I213*H213,2)</f>
        <v>0</v>
      </c>
      <c r="CJ213" s="16" t="s">
        <v>1577</v>
      </c>
      <c r="CK213" s="189" t="s">
        <v>2645</v>
      </c>
    </row>
    <row r="214" spans="1:89" s="13" customFormat="1">
      <c r="B214" s="196"/>
      <c r="C214" s="197"/>
      <c r="D214" s="198" t="s">
        <v>176</v>
      </c>
      <c r="E214" s="199" t="s">
        <v>79</v>
      </c>
      <c r="F214" s="200" t="s">
        <v>483</v>
      </c>
      <c r="G214" s="197"/>
      <c r="H214" s="201">
        <v>2</v>
      </c>
      <c r="I214" s="202"/>
      <c r="J214" s="197"/>
      <c r="K214" s="197"/>
      <c r="L214" s="203"/>
      <c r="M214" s="204"/>
      <c r="N214" s="205"/>
      <c r="O214" s="205"/>
      <c r="P214" s="205"/>
      <c r="Q214" s="205"/>
      <c r="R214" s="205"/>
      <c r="S214" s="205"/>
      <c r="T214" s="206"/>
      <c r="BR214" s="207" t="s">
        <v>176</v>
      </c>
      <c r="BS214" s="207" t="s">
        <v>90</v>
      </c>
      <c r="BT214" s="13" t="s">
        <v>90</v>
      </c>
      <c r="BU214" s="13" t="s">
        <v>39</v>
      </c>
      <c r="BV214" s="13" t="s">
        <v>81</v>
      </c>
      <c r="BW214" s="207" t="s">
        <v>165</v>
      </c>
    </row>
    <row r="215" spans="1:89" s="2" customFormat="1" ht="33" customHeight="1">
      <c r="A215" s="34"/>
      <c r="B215" s="35"/>
      <c r="C215" s="178" t="s">
        <v>389</v>
      </c>
      <c r="D215" s="178" t="s">
        <v>167</v>
      </c>
      <c r="E215" s="179" t="s">
        <v>2646</v>
      </c>
      <c r="F215" s="180" t="s">
        <v>2647</v>
      </c>
      <c r="G215" s="181" t="s">
        <v>237</v>
      </c>
      <c r="H215" s="182">
        <v>2</v>
      </c>
      <c r="I215" s="183"/>
      <c r="J215" s="184">
        <f>ROUND(I215*H215,2)</f>
        <v>0</v>
      </c>
      <c r="K215" s="180" t="s">
        <v>79</v>
      </c>
      <c r="L215" s="39"/>
      <c r="M215" s="185" t="s">
        <v>79</v>
      </c>
      <c r="N215" s="186" t="s">
        <v>51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BP215" s="189" t="s">
        <v>1577</v>
      </c>
      <c r="BR215" s="189" t="s">
        <v>167</v>
      </c>
      <c r="BS215" s="189" t="s">
        <v>90</v>
      </c>
      <c r="BW215" s="16" t="s">
        <v>165</v>
      </c>
      <c r="CC215" s="190">
        <f>IF(N215="základní",J215,0)</f>
        <v>0</v>
      </c>
      <c r="CD215" s="190">
        <f>IF(N215="snížená",J215,0)</f>
        <v>0</v>
      </c>
      <c r="CE215" s="190">
        <f>IF(N215="zákl. přenesená",J215,0)</f>
        <v>0</v>
      </c>
      <c r="CF215" s="190">
        <f>IF(N215="sníž. přenesená",J215,0)</f>
        <v>0</v>
      </c>
      <c r="CG215" s="190">
        <f>IF(N215="nulová",J215,0)</f>
        <v>0</v>
      </c>
      <c r="CH215" s="16" t="s">
        <v>88</v>
      </c>
      <c r="CI215" s="190">
        <f>ROUND(I215*H215,2)</f>
        <v>0</v>
      </c>
      <c r="CJ215" s="16" t="s">
        <v>1577</v>
      </c>
      <c r="CK215" s="189" t="s">
        <v>2648</v>
      </c>
    </row>
    <row r="216" spans="1:89" s="13" customFormat="1">
      <c r="B216" s="196"/>
      <c r="C216" s="197"/>
      <c r="D216" s="198" t="s">
        <v>176</v>
      </c>
      <c r="E216" s="199" t="s">
        <v>79</v>
      </c>
      <c r="F216" s="200" t="s">
        <v>483</v>
      </c>
      <c r="G216" s="197"/>
      <c r="H216" s="201">
        <v>2</v>
      </c>
      <c r="I216" s="202"/>
      <c r="J216" s="197"/>
      <c r="K216" s="197"/>
      <c r="L216" s="203"/>
      <c r="M216" s="204"/>
      <c r="N216" s="205"/>
      <c r="O216" s="205"/>
      <c r="P216" s="205"/>
      <c r="Q216" s="205"/>
      <c r="R216" s="205"/>
      <c r="S216" s="205"/>
      <c r="T216" s="206"/>
      <c r="BR216" s="207" t="s">
        <v>176</v>
      </c>
      <c r="BS216" s="207" t="s">
        <v>90</v>
      </c>
      <c r="BT216" s="13" t="s">
        <v>90</v>
      </c>
      <c r="BU216" s="13" t="s">
        <v>39</v>
      </c>
      <c r="BV216" s="13" t="s">
        <v>81</v>
      </c>
      <c r="BW216" s="207" t="s">
        <v>165</v>
      </c>
    </row>
    <row r="217" spans="1:89" s="2" customFormat="1" ht="33" customHeight="1">
      <c r="A217" s="34"/>
      <c r="B217" s="35"/>
      <c r="C217" s="178" t="s">
        <v>395</v>
      </c>
      <c r="D217" s="178" t="s">
        <v>167</v>
      </c>
      <c r="E217" s="179" t="s">
        <v>2649</v>
      </c>
      <c r="F217" s="180" t="s">
        <v>2650</v>
      </c>
      <c r="G217" s="181" t="s">
        <v>237</v>
      </c>
      <c r="H217" s="182">
        <v>2</v>
      </c>
      <c r="I217" s="183"/>
      <c r="J217" s="184">
        <f>ROUND(I217*H217,2)</f>
        <v>0</v>
      </c>
      <c r="K217" s="180" t="s">
        <v>79</v>
      </c>
      <c r="L217" s="39"/>
      <c r="M217" s="185" t="s">
        <v>79</v>
      </c>
      <c r="N217" s="186" t="s">
        <v>51</v>
      </c>
      <c r="O217" s="64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BP217" s="189" t="s">
        <v>1577</v>
      </c>
      <c r="BR217" s="189" t="s">
        <v>167</v>
      </c>
      <c r="BS217" s="189" t="s">
        <v>90</v>
      </c>
      <c r="BW217" s="16" t="s">
        <v>165</v>
      </c>
      <c r="CC217" s="190">
        <f>IF(N217="základní",J217,0)</f>
        <v>0</v>
      </c>
      <c r="CD217" s="190">
        <f>IF(N217="snížená",J217,0)</f>
        <v>0</v>
      </c>
      <c r="CE217" s="190">
        <f>IF(N217="zákl. přenesená",J217,0)</f>
        <v>0</v>
      </c>
      <c r="CF217" s="190">
        <f>IF(N217="sníž. přenesená",J217,0)</f>
        <v>0</v>
      </c>
      <c r="CG217" s="190">
        <f>IF(N217="nulová",J217,0)</f>
        <v>0</v>
      </c>
      <c r="CH217" s="16" t="s">
        <v>88</v>
      </c>
      <c r="CI217" s="190">
        <f>ROUND(I217*H217,2)</f>
        <v>0</v>
      </c>
      <c r="CJ217" s="16" t="s">
        <v>1577</v>
      </c>
      <c r="CK217" s="189" t="s">
        <v>2651</v>
      </c>
    </row>
    <row r="218" spans="1:89" s="13" customFormat="1">
      <c r="B218" s="196"/>
      <c r="C218" s="197"/>
      <c r="D218" s="198" t="s">
        <v>176</v>
      </c>
      <c r="E218" s="199" t="s">
        <v>79</v>
      </c>
      <c r="F218" s="200" t="s">
        <v>483</v>
      </c>
      <c r="G218" s="197"/>
      <c r="H218" s="201">
        <v>2</v>
      </c>
      <c r="I218" s="202"/>
      <c r="J218" s="197"/>
      <c r="K218" s="197"/>
      <c r="L218" s="203"/>
      <c r="M218" s="204"/>
      <c r="N218" s="205"/>
      <c r="O218" s="205"/>
      <c r="P218" s="205"/>
      <c r="Q218" s="205"/>
      <c r="R218" s="205"/>
      <c r="S218" s="205"/>
      <c r="T218" s="206"/>
      <c r="BR218" s="207" t="s">
        <v>176</v>
      </c>
      <c r="BS218" s="207" t="s">
        <v>90</v>
      </c>
      <c r="BT218" s="13" t="s">
        <v>90</v>
      </c>
      <c r="BU218" s="13" t="s">
        <v>39</v>
      </c>
      <c r="BV218" s="13" t="s">
        <v>81</v>
      </c>
      <c r="BW218" s="207" t="s">
        <v>165</v>
      </c>
    </row>
    <row r="219" spans="1:89" s="2" customFormat="1" ht="33" customHeight="1">
      <c r="A219" s="34"/>
      <c r="B219" s="35"/>
      <c r="C219" s="178" t="s">
        <v>403</v>
      </c>
      <c r="D219" s="178" t="s">
        <v>167</v>
      </c>
      <c r="E219" s="179" t="s">
        <v>2652</v>
      </c>
      <c r="F219" s="180" t="s">
        <v>2653</v>
      </c>
      <c r="G219" s="181" t="s">
        <v>237</v>
      </c>
      <c r="H219" s="182">
        <v>1</v>
      </c>
      <c r="I219" s="183"/>
      <c r="J219" s="184">
        <f>ROUND(I219*H219,2)</f>
        <v>0</v>
      </c>
      <c r="K219" s="180" t="s">
        <v>79</v>
      </c>
      <c r="L219" s="39"/>
      <c r="M219" s="185" t="s">
        <v>79</v>
      </c>
      <c r="N219" s="186" t="s">
        <v>51</v>
      </c>
      <c r="O219" s="64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BP219" s="189" t="s">
        <v>1577</v>
      </c>
      <c r="BR219" s="189" t="s">
        <v>167</v>
      </c>
      <c r="BS219" s="189" t="s">
        <v>90</v>
      </c>
      <c r="BW219" s="16" t="s">
        <v>165</v>
      </c>
      <c r="CC219" s="190">
        <f>IF(N219="základní",J219,0)</f>
        <v>0</v>
      </c>
      <c r="CD219" s="190">
        <f>IF(N219="snížená",J219,0)</f>
        <v>0</v>
      </c>
      <c r="CE219" s="190">
        <f>IF(N219="zákl. přenesená",J219,0)</f>
        <v>0</v>
      </c>
      <c r="CF219" s="190">
        <f>IF(N219="sníž. přenesená",J219,0)</f>
        <v>0</v>
      </c>
      <c r="CG219" s="190">
        <f>IF(N219="nulová",J219,0)</f>
        <v>0</v>
      </c>
      <c r="CH219" s="16" t="s">
        <v>88</v>
      </c>
      <c r="CI219" s="190">
        <f>ROUND(I219*H219,2)</f>
        <v>0</v>
      </c>
      <c r="CJ219" s="16" t="s">
        <v>1577</v>
      </c>
      <c r="CK219" s="189" t="s">
        <v>2654</v>
      </c>
    </row>
    <row r="220" spans="1:89" s="13" customFormat="1">
      <c r="B220" s="196"/>
      <c r="C220" s="197"/>
      <c r="D220" s="198" t="s">
        <v>176</v>
      </c>
      <c r="E220" s="199" t="s">
        <v>79</v>
      </c>
      <c r="F220" s="200" t="s">
        <v>743</v>
      </c>
      <c r="G220" s="197"/>
      <c r="H220" s="201">
        <v>1</v>
      </c>
      <c r="I220" s="202"/>
      <c r="J220" s="197"/>
      <c r="K220" s="197"/>
      <c r="L220" s="203"/>
      <c r="M220" s="204"/>
      <c r="N220" s="205"/>
      <c r="O220" s="205"/>
      <c r="P220" s="205"/>
      <c r="Q220" s="205"/>
      <c r="R220" s="205"/>
      <c r="S220" s="205"/>
      <c r="T220" s="206"/>
      <c r="BR220" s="207" t="s">
        <v>176</v>
      </c>
      <c r="BS220" s="207" t="s">
        <v>90</v>
      </c>
      <c r="BT220" s="13" t="s">
        <v>90</v>
      </c>
      <c r="BU220" s="13" t="s">
        <v>39</v>
      </c>
      <c r="BV220" s="13" t="s">
        <v>81</v>
      </c>
      <c r="BW220" s="207" t="s">
        <v>165</v>
      </c>
    </row>
    <row r="221" spans="1:89" s="2" customFormat="1" ht="33" customHeight="1">
      <c r="A221" s="34"/>
      <c r="B221" s="35"/>
      <c r="C221" s="178" t="s">
        <v>409</v>
      </c>
      <c r="D221" s="178" t="s">
        <v>167</v>
      </c>
      <c r="E221" s="179" t="s">
        <v>2655</v>
      </c>
      <c r="F221" s="180" t="s">
        <v>2656</v>
      </c>
      <c r="G221" s="181" t="s">
        <v>237</v>
      </c>
      <c r="H221" s="182">
        <v>1</v>
      </c>
      <c r="I221" s="183"/>
      <c r="J221" s="184">
        <f>ROUND(I221*H221,2)</f>
        <v>0</v>
      </c>
      <c r="K221" s="180" t="s">
        <v>79</v>
      </c>
      <c r="L221" s="39"/>
      <c r="M221" s="185" t="s">
        <v>79</v>
      </c>
      <c r="N221" s="186" t="s">
        <v>51</v>
      </c>
      <c r="O221" s="64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BP221" s="189" t="s">
        <v>1577</v>
      </c>
      <c r="BR221" s="189" t="s">
        <v>167</v>
      </c>
      <c r="BS221" s="189" t="s">
        <v>90</v>
      </c>
      <c r="BW221" s="16" t="s">
        <v>165</v>
      </c>
      <c r="CC221" s="190">
        <f>IF(N221="základní",J221,0)</f>
        <v>0</v>
      </c>
      <c r="CD221" s="190">
        <f>IF(N221="snížená",J221,0)</f>
        <v>0</v>
      </c>
      <c r="CE221" s="190">
        <f>IF(N221="zákl. přenesená",J221,0)</f>
        <v>0</v>
      </c>
      <c r="CF221" s="190">
        <f>IF(N221="sníž. přenesená",J221,0)</f>
        <v>0</v>
      </c>
      <c r="CG221" s="190">
        <f>IF(N221="nulová",J221,0)</f>
        <v>0</v>
      </c>
      <c r="CH221" s="16" t="s">
        <v>88</v>
      </c>
      <c r="CI221" s="190">
        <f>ROUND(I221*H221,2)</f>
        <v>0</v>
      </c>
      <c r="CJ221" s="16" t="s">
        <v>1577</v>
      </c>
      <c r="CK221" s="189" t="s">
        <v>2657</v>
      </c>
    </row>
    <row r="222" spans="1:89" s="13" customFormat="1">
      <c r="B222" s="196"/>
      <c r="C222" s="197"/>
      <c r="D222" s="198" t="s">
        <v>176</v>
      </c>
      <c r="E222" s="199" t="s">
        <v>79</v>
      </c>
      <c r="F222" s="200" t="s">
        <v>743</v>
      </c>
      <c r="G222" s="197"/>
      <c r="H222" s="201">
        <v>1</v>
      </c>
      <c r="I222" s="202"/>
      <c r="J222" s="197"/>
      <c r="K222" s="197"/>
      <c r="L222" s="203"/>
      <c r="M222" s="204"/>
      <c r="N222" s="205"/>
      <c r="O222" s="205"/>
      <c r="P222" s="205"/>
      <c r="Q222" s="205"/>
      <c r="R222" s="205"/>
      <c r="S222" s="205"/>
      <c r="T222" s="206"/>
      <c r="BR222" s="207" t="s">
        <v>176</v>
      </c>
      <c r="BS222" s="207" t="s">
        <v>90</v>
      </c>
      <c r="BT222" s="13" t="s">
        <v>90</v>
      </c>
      <c r="BU222" s="13" t="s">
        <v>39</v>
      </c>
      <c r="BV222" s="13" t="s">
        <v>81</v>
      </c>
      <c r="BW222" s="207" t="s">
        <v>165</v>
      </c>
    </row>
    <row r="223" spans="1:89" s="2" customFormat="1" ht="24.2" customHeight="1">
      <c r="A223" s="34"/>
      <c r="B223" s="35"/>
      <c r="C223" s="178" t="s">
        <v>415</v>
      </c>
      <c r="D223" s="178" t="s">
        <v>167</v>
      </c>
      <c r="E223" s="179" t="s">
        <v>2658</v>
      </c>
      <c r="F223" s="180" t="s">
        <v>2659</v>
      </c>
      <c r="G223" s="181" t="s">
        <v>237</v>
      </c>
      <c r="H223" s="182">
        <v>1</v>
      </c>
      <c r="I223" s="183"/>
      <c r="J223" s="184">
        <f>ROUND(I223*H223,2)</f>
        <v>0</v>
      </c>
      <c r="K223" s="180" t="s">
        <v>79</v>
      </c>
      <c r="L223" s="39"/>
      <c r="M223" s="185" t="s">
        <v>79</v>
      </c>
      <c r="N223" s="186" t="s">
        <v>51</v>
      </c>
      <c r="O223" s="64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BP223" s="189" t="s">
        <v>1577</v>
      </c>
      <c r="BR223" s="189" t="s">
        <v>167</v>
      </c>
      <c r="BS223" s="189" t="s">
        <v>90</v>
      </c>
      <c r="BW223" s="16" t="s">
        <v>165</v>
      </c>
      <c r="CC223" s="190">
        <f>IF(N223="základní",J223,0)</f>
        <v>0</v>
      </c>
      <c r="CD223" s="190">
        <f>IF(N223="snížená",J223,0)</f>
        <v>0</v>
      </c>
      <c r="CE223" s="190">
        <f>IF(N223="zákl. přenesená",J223,0)</f>
        <v>0</v>
      </c>
      <c r="CF223" s="190">
        <f>IF(N223="sníž. přenesená",J223,0)</f>
        <v>0</v>
      </c>
      <c r="CG223" s="190">
        <f>IF(N223="nulová",J223,0)</f>
        <v>0</v>
      </c>
      <c r="CH223" s="16" t="s">
        <v>88</v>
      </c>
      <c r="CI223" s="190">
        <f>ROUND(I223*H223,2)</f>
        <v>0</v>
      </c>
      <c r="CJ223" s="16" t="s">
        <v>1577</v>
      </c>
      <c r="CK223" s="189" t="s">
        <v>2660</v>
      </c>
    </row>
    <row r="224" spans="1:89" s="13" customFormat="1">
      <c r="B224" s="196"/>
      <c r="C224" s="197"/>
      <c r="D224" s="198" t="s">
        <v>176</v>
      </c>
      <c r="E224" s="199" t="s">
        <v>79</v>
      </c>
      <c r="F224" s="200" t="s">
        <v>743</v>
      </c>
      <c r="G224" s="197"/>
      <c r="H224" s="201">
        <v>1</v>
      </c>
      <c r="I224" s="202"/>
      <c r="J224" s="197"/>
      <c r="K224" s="197"/>
      <c r="L224" s="203"/>
      <c r="M224" s="204"/>
      <c r="N224" s="205"/>
      <c r="O224" s="205"/>
      <c r="P224" s="205"/>
      <c r="Q224" s="205"/>
      <c r="R224" s="205"/>
      <c r="S224" s="205"/>
      <c r="T224" s="206"/>
      <c r="BR224" s="207" t="s">
        <v>176</v>
      </c>
      <c r="BS224" s="207" t="s">
        <v>90</v>
      </c>
      <c r="BT224" s="13" t="s">
        <v>90</v>
      </c>
      <c r="BU224" s="13" t="s">
        <v>39</v>
      </c>
      <c r="BV224" s="13" t="s">
        <v>81</v>
      </c>
      <c r="BW224" s="207" t="s">
        <v>165</v>
      </c>
    </row>
    <row r="225" spans="1:89" s="2" customFormat="1" ht="24.2" customHeight="1">
      <c r="A225" s="34"/>
      <c r="B225" s="35"/>
      <c r="C225" s="178" t="s">
        <v>421</v>
      </c>
      <c r="D225" s="178" t="s">
        <v>167</v>
      </c>
      <c r="E225" s="179" t="s">
        <v>2661</v>
      </c>
      <c r="F225" s="180" t="s">
        <v>2662</v>
      </c>
      <c r="G225" s="181" t="s">
        <v>237</v>
      </c>
      <c r="H225" s="182">
        <v>1</v>
      </c>
      <c r="I225" s="183"/>
      <c r="J225" s="184">
        <f>ROUND(I225*H225,2)</f>
        <v>0</v>
      </c>
      <c r="K225" s="180" t="s">
        <v>79</v>
      </c>
      <c r="L225" s="39"/>
      <c r="M225" s="185" t="s">
        <v>79</v>
      </c>
      <c r="N225" s="186" t="s">
        <v>51</v>
      </c>
      <c r="O225" s="64"/>
      <c r="P225" s="187">
        <f>O225*H225</f>
        <v>0</v>
      </c>
      <c r="Q225" s="187">
        <v>0</v>
      </c>
      <c r="R225" s="187">
        <f>Q225*H225</f>
        <v>0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BP225" s="189" t="s">
        <v>1577</v>
      </c>
      <c r="BR225" s="189" t="s">
        <v>167</v>
      </c>
      <c r="BS225" s="189" t="s">
        <v>90</v>
      </c>
      <c r="BW225" s="16" t="s">
        <v>165</v>
      </c>
      <c r="CC225" s="190">
        <f>IF(N225="základní",J225,0)</f>
        <v>0</v>
      </c>
      <c r="CD225" s="190">
        <f>IF(N225="snížená",J225,0)</f>
        <v>0</v>
      </c>
      <c r="CE225" s="190">
        <f>IF(N225="zákl. přenesená",J225,0)</f>
        <v>0</v>
      </c>
      <c r="CF225" s="190">
        <f>IF(N225="sníž. přenesená",J225,0)</f>
        <v>0</v>
      </c>
      <c r="CG225" s="190">
        <f>IF(N225="nulová",J225,0)</f>
        <v>0</v>
      </c>
      <c r="CH225" s="16" t="s">
        <v>88</v>
      </c>
      <c r="CI225" s="190">
        <f>ROUND(I225*H225,2)</f>
        <v>0</v>
      </c>
      <c r="CJ225" s="16" t="s">
        <v>1577</v>
      </c>
      <c r="CK225" s="189" t="s">
        <v>2663</v>
      </c>
    </row>
    <row r="226" spans="1:89" s="13" customFormat="1">
      <c r="B226" s="196"/>
      <c r="C226" s="197"/>
      <c r="D226" s="198" t="s">
        <v>176</v>
      </c>
      <c r="E226" s="199" t="s">
        <v>79</v>
      </c>
      <c r="F226" s="200" t="s">
        <v>743</v>
      </c>
      <c r="G226" s="197"/>
      <c r="H226" s="201">
        <v>1</v>
      </c>
      <c r="I226" s="202"/>
      <c r="J226" s="197"/>
      <c r="K226" s="197"/>
      <c r="L226" s="203"/>
      <c r="M226" s="204"/>
      <c r="N226" s="205"/>
      <c r="O226" s="205"/>
      <c r="P226" s="205"/>
      <c r="Q226" s="205"/>
      <c r="R226" s="205"/>
      <c r="S226" s="205"/>
      <c r="T226" s="206"/>
      <c r="BR226" s="207" t="s">
        <v>176</v>
      </c>
      <c r="BS226" s="207" t="s">
        <v>90</v>
      </c>
      <c r="BT226" s="13" t="s">
        <v>90</v>
      </c>
      <c r="BU226" s="13" t="s">
        <v>39</v>
      </c>
      <c r="BV226" s="13" t="s">
        <v>81</v>
      </c>
      <c r="BW226" s="207" t="s">
        <v>165</v>
      </c>
    </row>
    <row r="227" spans="1:89" s="2" customFormat="1" ht="37.9" customHeight="1">
      <c r="A227" s="34"/>
      <c r="B227" s="35"/>
      <c r="C227" s="178" t="s">
        <v>427</v>
      </c>
      <c r="D227" s="178" t="s">
        <v>167</v>
      </c>
      <c r="E227" s="179" t="s">
        <v>2664</v>
      </c>
      <c r="F227" s="180" t="s">
        <v>2665</v>
      </c>
      <c r="G227" s="181" t="s">
        <v>237</v>
      </c>
      <c r="H227" s="182">
        <v>10</v>
      </c>
      <c r="I227" s="183"/>
      <c r="J227" s="184">
        <f>ROUND(I227*H227,2)</f>
        <v>0</v>
      </c>
      <c r="K227" s="180" t="s">
        <v>79</v>
      </c>
      <c r="L227" s="39"/>
      <c r="M227" s="185" t="s">
        <v>79</v>
      </c>
      <c r="N227" s="186" t="s">
        <v>51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BP227" s="189" t="s">
        <v>1577</v>
      </c>
      <c r="BR227" s="189" t="s">
        <v>167</v>
      </c>
      <c r="BS227" s="189" t="s">
        <v>90</v>
      </c>
      <c r="BW227" s="16" t="s">
        <v>165</v>
      </c>
      <c r="CC227" s="190">
        <f>IF(N227="základní",J227,0)</f>
        <v>0</v>
      </c>
      <c r="CD227" s="190">
        <f>IF(N227="snížená",J227,0)</f>
        <v>0</v>
      </c>
      <c r="CE227" s="190">
        <f>IF(N227="zákl. přenesená",J227,0)</f>
        <v>0</v>
      </c>
      <c r="CF227" s="190">
        <f>IF(N227="sníž. přenesená",J227,0)</f>
        <v>0</v>
      </c>
      <c r="CG227" s="190">
        <f>IF(N227="nulová",J227,0)</f>
        <v>0</v>
      </c>
      <c r="CH227" s="16" t="s">
        <v>88</v>
      </c>
      <c r="CI227" s="190">
        <f>ROUND(I227*H227,2)</f>
        <v>0</v>
      </c>
      <c r="CJ227" s="16" t="s">
        <v>1577</v>
      </c>
      <c r="CK227" s="189" t="s">
        <v>2666</v>
      </c>
    </row>
    <row r="228" spans="1:89" s="2" customFormat="1" ht="29.25">
      <c r="A228" s="34"/>
      <c r="B228" s="35"/>
      <c r="C228" s="36"/>
      <c r="D228" s="198" t="s">
        <v>569</v>
      </c>
      <c r="E228" s="36"/>
      <c r="F228" s="218" t="s">
        <v>2667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BR228" s="16" t="s">
        <v>569</v>
      </c>
      <c r="BS228" s="16" t="s">
        <v>90</v>
      </c>
    </row>
    <row r="229" spans="1:89" s="13" customFormat="1">
      <c r="B229" s="196"/>
      <c r="C229" s="197"/>
      <c r="D229" s="198" t="s">
        <v>176</v>
      </c>
      <c r="E229" s="199" t="s">
        <v>79</v>
      </c>
      <c r="F229" s="200" t="s">
        <v>2668</v>
      </c>
      <c r="G229" s="197"/>
      <c r="H229" s="201">
        <v>10</v>
      </c>
      <c r="I229" s="202"/>
      <c r="J229" s="197"/>
      <c r="K229" s="197"/>
      <c r="L229" s="203"/>
      <c r="M229" s="220"/>
      <c r="N229" s="221"/>
      <c r="O229" s="221"/>
      <c r="P229" s="221"/>
      <c r="Q229" s="221"/>
      <c r="R229" s="221"/>
      <c r="S229" s="221"/>
      <c r="T229" s="222"/>
      <c r="BR229" s="207" t="s">
        <v>176</v>
      </c>
      <c r="BS229" s="207" t="s">
        <v>90</v>
      </c>
      <c r="BT229" s="13" t="s">
        <v>90</v>
      </c>
      <c r="BU229" s="13" t="s">
        <v>39</v>
      </c>
      <c r="BV229" s="13" t="s">
        <v>81</v>
      </c>
      <c r="BW229" s="207" t="s">
        <v>165</v>
      </c>
    </row>
    <row r="230" spans="1:89" s="2" customFormat="1" ht="33" customHeight="1">
      <c r="A230" s="34"/>
      <c r="B230" s="35"/>
      <c r="C230" s="178">
        <v>42</v>
      </c>
      <c r="D230" s="178" t="s">
        <v>167</v>
      </c>
      <c r="E230" s="179" t="s">
        <v>2911</v>
      </c>
      <c r="F230" s="180" t="s">
        <v>2910</v>
      </c>
      <c r="G230" s="181" t="s">
        <v>237</v>
      </c>
      <c r="H230" s="182">
        <v>1</v>
      </c>
      <c r="I230" s="183"/>
      <c r="J230" s="184">
        <f>ROUND(I230*H230,2)</f>
        <v>0</v>
      </c>
      <c r="K230" s="180" t="s">
        <v>79</v>
      </c>
      <c r="L230" s="39"/>
      <c r="M230" s="185" t="s">
        <v>79</v>
      </c>
      <c r="N230" s="186" t="s">
        <v>51</v>
      </c>
      <c r="O230" s="64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BP230" s="189" t="s">
        <v>1577</v>
      </c>
      <c r="BR230" s="189" t="s">
        <v>167</v>
      </c>
      <c r="BS230" s="189" t="s">
        <v>90</v>
      </c>
      <c r="BW230" s="16" t="s">
        <v>165</v>
      </c>
      <c r="CC230" s="190">
        <f>IF(N230="základní",J230,0)</f>
        <v>0</v>
      </c>
      <c r="CD230" s="190">
        <f>IF(N230="snížená",J230,0)</f>
        <v>0</v>
      </c>
      <c r="CE230" s="190">
        <f>IF(N230="zákl. přenesená",J230,0)</f>
        <v>0</v>
      </c>
      <c r="CF230" s="190">
        <f>IF(N230="sníž. přenesená",J230,0)</f>
        <v>0</v>
      </c>
      <c r="CG230" s="190">
        <f>IF(N230="nulová",J230,0)</f>
        <v>0</v>
      </c>
      <c r="CH230" s="16" t="s">
        <v>88</v>
      </c>
      <c r="CI230" s="190">
        <f>ROUND(I230*H230,2)</f>
        <v>0</v>
      </c>
      <c r="CJ230" s="16" t="s">
        <v>1577</v>
      </c>
      <c r="CK230" s="189" t="s">
        <v>2654</v>
      </c>
    </row>
    <row r="231" spans="1:89" s="13" customFormat="1">
      <c r="B231" s="196"/>
      <c r="C231" s="197"/>
      <c r="D231" s="198" t="s">
        <v>176</v>
      </c>
      <c r="E231" s="199" t="s">
        <v>79</v>
      </c>
      <c r="F231" s="200" t="s">
        <v>743</v>
      </c>
      <c r="G231" s="197"/>
      <c r="H231" s="201">
        <v>1</v>
      </c>
      <c r="I231" s="202"/>
      <c r="J231" s="197"/>
      <c r="K231" s="197"/>
      <c r="L231" s="203"/>
      <c r="M231" s="204"/>
      <c r="N231" s="205"/>
      <c r="O231" s="205"/>
      <c r="P231" s="205"/>
      <c r="Q231" s="205"/>
      <c r="R231" s="205"/>
      <c r="S231" s="205"/>
      <c r="T231" s="206"/>
      <c r="BR231" s="207" t="s">
        <v>176</v>
      </c>
      <c r="BS231" s="207" t="s">
        <v>90</v>
      </c>
      <c r="BT231" s="13" t="s">
        <v>90</v>
      </c>
      <c r="BU231" s="13" t="s">
        <v>39</v>
      </c>
      <c r="BV231" s="13" t="s">
        <v>81</v>
      </c>
      <c r="BW231" s="207" t="s">
        <v>165</v>
      </c>
    </row>
    <row r="232" spans="1:89" s="2" customFormat="1" ht="33" customHeight="1">
      <c r="A232" s="34"/>
      <c r="B232" s="35"/>
      <c r="C232" s="178">
        <v>43</v>
      </c>
      <c r="D232" s="178" t="s">
        <v>167</v>
      </c>
      <c r="E232" s="179" t="s">
        <v>2912</v>
      </c>
      <c r="F232" s="180" t="s">
        <v>2913</v>
      </c>
      <c r="G232" s="181" t="s">
        <v>237</v>
      </c>
      <c r="H232" s="182">
        <v>1</v>
      </c>
      <c r="I232" s="183"/>
      <c r="J232" s="184">
        <f>ROUND(I232*H232,2)</f>
        <v>0</v>
      </c>
      <c r="K232" s="180" t="s">
        <v>79</v>
      </c>
      <c r="L232" s="39"/>
      <c r="M232" s="185" t="s">
        <v>79</v>
      </c>
      <c r="N232" s="186" t="s">
        <v>51</v>
      </c>
      <c r="O232" s="64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BP232" s="189" t="s">
        <v>1577</v>
      </c>
      <c r="BR232" s="189" t="s">
        <v>167</v>
      </c>
      <c r="BS232" s="189" t="s">
        <v>90</v>
      </c>
      <c r="BW232" s="16" t="s">
        <v>165</v>
      </c>
      <c r="CC232" s="190">
        <f>IF(N232="základní",J232,0)</f>
        <v>0</v>
      </c>
      <c r="CD232" s="190">
        <f>IF(N232="snížená",J232,0)</f>
        <v>0</v>
      </c>
      <c r="CE232" s="190">
        <f>IF(N232="zákl. přenesená",J232,0)</f>
        <v>0</v>
      </c>
      <c r="CF232" s="190">
        <f>IF(N232="sníž. přenesená",J232,0)</f>
        <v>0</v>
      </c>
      <c r="CG232" s="190">
        <f>IF(N232="nulová",J232,0)</f>
        <v>0</v>
      </c>
      <c r="CH232" s="16" t="s">
        <v>88</v>
      </c>
      <c r="CI232" s="190">
        <f>ROUND(I232*H232,2)</f>
        <v>0</v>
      </c>
      <c r="CJ232" s="16" t="s">
        <v>1577</v>
      </c>
      <c r="CK232" s="189" t="s">
        <v>2654</v>
      </c>
    </row>
    <row r="233" spans="1:89" s="13" customFormat="1">
      <c r="B233" s="196"/>
      <c r="C233" s="197"/>
      <c r="D233" s="198" t="s">
        <v>176</v>
      </c>
      <c r="E233" s="199" t="s">
        <v>79</v>
      </c>
      <c r="F233" s="200" t="s">
        <v>743</v>
      </c>
      <c r="G233" s="197"/>
      <c r="H233" s="201">
        <v>1</v>
      </c>
      <c r="I233" s="202"/>
      <c r="J233" s="197"/>
      <c r="K233" s="197"/>
      <c r="L233" s="203"/>
      <c r="M233" s="204"/>
      <c r="N233" s="205"/>
      <c r="O233" s="205"/>
      <c r="P233" s="205"/>
      <c r="Q233" s="205"/>
      <c r="R233" s="205"/>
      <c r="S233" s="205"/>
      <c r="T233" s="206"/>
      <c r="BR233" s="207" t="s">
        <v>176</v>
      </c>
      <c r="BS233" s="207" t="s">
        <v>90</v>
      </c>
      <c r="BT233" s="13" t="s">
        <v>90</v>
      </c>
      <c r="BU233" s="13" t="s">
        <v>39</v>
      </c>
      <c r="BV233" s="13" t="s">
        <v>81</v>
      </c>
      <c r="BW233" s="207" t="s">
        <v>165</v>
      </c>
    </row>
    <row r="234" spans="1:89" s="2" customFormat="1" ht="33" customHeight="1">
      <c r="A234" s="312"/>
      <c r="B234" s="35"/>
      <c r="C234" s="178">
        <v>44</v>
      </c>
      <c r="D234" s="178" t="s">
        <v>167</v>
      </c>
      <c r="E234" s="179" t="s">
        <v>2914</v>
      </c>
      <c r="F234" s="180" t="s">
        <v>2915</v>
      </c>
      <c r="G234" s="181" t="s">
        <v>237</v>
      </c>
      <c r="H234" s="182">
        <v>1</v>
      </c>
      <c r="I234" s="183"/>
      <c r="J234" s="184">
        <f>ROUND(I234*H234,2)</f>
        <v>0</v>
      </c>
      <c r="K234" s="180" t="s">
        <v>79</v>
      </c>
      <c r="L234" s="39"/>
      <c r="M234" s="185" t="s">
        <v>79</v>
      </c>
      <c r="N234" s="186" t="s">
        <v>51</v>
      </c>
      <c r="O234" s="64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U234" s="312"/>
      <c r="V234" s="312"/>
      <c r="W234" s="312"/>
      <c r="X234" s="312"/>
      <c r="Y234" s="312"/>
      <c r="Z234" s="312"/>
      <c r="AA234" s="312"/>
      <c r="AB234" s="312"/>
      <c r="AC234" s="312"/>
      <c r="AD234" s="312"/>
      <c r="AE234" s="312"/>
      <c r="BP234" s="189" t="s">
        <v>1577</v>
      </c>
      <c r="BR234" s="189" t="s">
        <v>167</v>
      </c>
      <c r="BS234" s="189" t="s">
        <v>90</v>
      </c>
      <c r="BW234" s="16" t="s">
        <v>165</v>
      </c>
      <c r="CC234" s="190">
        <f>IF(N234="základní",J234,0)</f>
        <v>0</v>
      </c>
      <c r="CD234" s="190">
        <f>IF(N234="snížená",J234,0)</f>
        <v>0</v>
      </c>
      <c r="CE234" s="190">
        <f>IF(N234="zákl. přenesená",J234,0)</f>
        <v>0</v>
      </c>
      <c r="CF234" s="190">
        <f>IF(N234="sníž. přenesená",J234,0)</f>
        <v>0</v>
      </c>
      <c r="CG234" s="190">
        <f>IF(N234="nulová",J234,0)</f>
        <v>0</v>
      </c>
      <c r="CH234" s="16" t="s">
        <v>88</v>
      </c>
      <c r="CI234" s="190">
        <f>ROUND(I234*H234,2)</f>
        <v>0</v>
      </c>
      <c r="CJ234" s="16" t="s">
        <v>1577</v>
      </c>
      <c r="CK234" s="189" t="s">
        <v>2660</v>
      </c>
    </row>
    <row r="235" spans="1:89" s="13" customFormat="1">
      <c r="B235" s="196"/>
      <c r="C235" s="197"/>
      <c r="D235" s="198" t="s">
        <v>176</v>
      </c>
      <c r="E235" s="199" t="s">
        <v>79</v>
      </c>
      <c r="F235" s="200" t="s">
        <v>743</v>
      </c>
      <c r="G235" s="197"/>
      <c r="H235" s="201">
        <v>1</v>
      </c>
      <c r="I235" s="202"/>
      <c r="J235" s="197"/>
      <c r="K235" s="197"/>
      <c r="L235" s="203"/>
      <c r="M235" s="204"/>
      <c r="N235" s="205"/>
      <c r="O235" s="205"/>
      <c r="P235" s="205"/>
      <c r="Q235" s="205"/>
      <c r="R235" s="205"/>
      <c r="S235" s="205"/>
      <c r="T235" s="206"/>
      <c r="BR235" s="207" t="s">
        <v>176</v>
      </c>
      <c r="BS235" s="207" t="s">
        <v>90</v>
      </c>
      <c r="BT235" s="13" t="s">
        <v>90</v>
      </c>
      <c r="BU235" s="13" t="s">
        <v>39</v>
      </c>
      <c r="BV235" s="13" t="s">
        <v>81</v>
      </c>
      <c r="BW235" s="207" t="s">
        <v>165</v>
      </c>
    </row>
    <row r="236" spans="1:89" s="2" customFormat="1" ht="6.95" customHeight="1">
      <c r="A236" s="34"/>
      <c r="B236" s="47"/>
      <c r="C236" s="48"/>
      <c r="D236" s="48"/>
      <c r="E236" s="48"/>
      <c r="F236" s="48"/>
      <c r="G236" s="48"/>
      <c r="H236" s="48"/>
      <c r="I236" s="48"/>
      <c r="J236" s="48"/>
      <c r="K236" s="48"/>
      <c r="L236" s="39"/>
      <c r="M236" s="34"/>
      <c r="O236" s="34"/>
      <c r="P236" s="34"/>
      <c r="Q236" s="34"/>
      <c r="R236" s="34"/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</row>
  </sheetData>
  <sheetProtection algorithmName="SHA-512" hashValue="r3FGsAyzhDMDB9n4PH37un7gvbH0Y0Juguq7ziQ3pYXQ64xEj8xRv6Sh1T/6QO0UME/lFTmDR3oX2KZCpF9bDw==" saltValue="vcadYL3zbL9qwq95FL4xSw==" spinCount="100000" sheet="1" formatColumns="0" formatRows="0" autoFilter="0"/>
  <autoFilter ref="C96:K231" xr:uid="{00000000-0009-0000-0000-000005000000}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1" r:id="rId1" xr:uid="{00000000-0004-0000-0500-000000000000}"/>
    <hyperlink ref="F104" r:id="rId2" xr:uid="{00000000-0004-0000-0500-000001000000}"/>
    <hyperlink ref="F107" r:id="rId3" xr:uid="{00000000-0004-0000-0500-000002000000}"/>
    <hyperlink ref="F110" r:id="rId4" xr:uid="{00000000-0004-0000-0500-000003000000}"/>
    <hyperlink ref="F113" r:id="rId5" xr:uid="{00000000-0004-0000-0500-000004000000}"/>
    <hyperlink ref="F117" r:id="rId6" xr:uid="{00000000-0004-0000-0500-000005000000}"/>
    <hyperlink ref="F126" r:id="rId7" xr:uid="{00000000-0004-0000-0500-000006000000}"/>
    <hyperlink ref="F135" r:id="rId8" xr:uid="{00000000-0004-0000-0500-000007000000}"/>
    <hyperlink ref="F144" r:id="rId9" xr:uid="{00000000-0004-0000-0500-000008000000}"/>
    <hyperlink ref="F146" r:id="rId10" xr:uid="{00000000-0004-0000-0500-000009000000}"/>
    <hyperlink ref="F149" r:id="rId11" xr:uid="{00000000-0004-0000-0500-00000A000000}"/>
    <hyperlink ref="F152" r:id="rId12" xr:uid="{00000000-0004-0000-0500-00000B000000}"/>
    <hyperlink ref="F155" r:id="rId13" xr:uid="{00000000-0004-0000-0500-00000C000000}"/>
    <hyperlink ref="F158" r:id="rId14" xr:uid="{00000000-0004-0000-0500-00000D000000}"/>
    <hyperlink ref="F161" r:id="rId15" xr:uid="{00000000-0004-0000-0500-00000E000000}"/>
    <hyperlink ref="F165" r:id="rId16" xr:uid="{00000000-0004-0000-0500-00000F000000}"/>
    <hyperlink ref="F171" r:id="rId17" xr:uid="{00000000-0004-0000-0500-000010000000}"/>
    <hyperlink ref="F176" r:id="rId18" xr:uid="{00000000-0004-0000-0500-000011000000}"/>
    <hyperlink ref="F180" r:id="rId19" xr:uid="{00000000-0004-0000-0500-000012000000}"/>
    <hyperlink ref="F182" r:id="rId20" xr:uid="{00000000-0004-0000-0500-000013000000}"/>
    <hyperlink ref="F184" r:id="rId21" xr:uid="{00000000-0004-0000-0500-000014000000}"/>
    <hyperlink ref="F188" r:id="rId22" xr:uid="{00000000-0004-0000-0500-000015000000}"/>
    <hyperlink ref="F190" r:id="rId23" xr:uid="{00000000-0004-0000-0500-000016000000}"/>
    <hyperlink ref="F194" r:id="rId24" xr:uid="{00000000-0004-0000-0500-000017000000}"/>
    <hyperlink ref="F198" r:id="rId25" xr:uid="{00000000-0004-0000-0500-000018000000}"/>
    <hyperlink ref="F201" r:id="rId26" xr:uid="{00000000-0004-0000-0500-000019000000}"/>
  </hyperlinks>
  <pageMargins left="0.39374999999999999" right="0.39374999999999999" top="0.39374999999999999" bottom="0.39374999999999999" header="0" footer="0"/>
  <pageSetup paperSize="9" scale="77" fitToHeight="100" orientation="portrait" blackAndWhite="1" r:id="rId27"/>
  <headerFooter>
    <oddFooter>&amp;CStrana &amp;P z &amp;N</oddFooter>
  </headerFooter>
  <drawing r:id="rId2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4"/>
      <c r="M2" s="314"/>
      <c r="N2" s="314"/>
      <c r="O2" s="314"/>
      <c r="P2" s="314"/>
      <c r="Q2" s="314"/>
      <c r="R2" s="314"/>
      <c r="S2" s="314"/>
      <c r="T2" s="314"/>
      <c r="U2" s="314"/>
      <c r="V2" s="314"/>
      <c r="AT2" s="16" t="s">
        <v>110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9"/>
      <c r="AT3" s="16" t="s">
        <v>90</v>
      </c>
    </row>
    <row r="4" spans="1:46" s="1" customFormat="1" ht="24.95" customHeight="1">
      <c r="B4" s="19"/>
      <c r="D4" s="110" t="s">
        <v>111</v>
      </c>
      <c r="L4" s="19"/>
      <c r="M4" s="111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2" t="s">
        <v>16</v>
      </c>
      <c r="L6" s="19"/>
    </row>
    <row r="7" spans="1:46" s="1" customFormat="1" ht="16.5" customHeight="1">
      <c r="B7" s="19"/>
      <c r="E7" s="361" t="str">
        <f>'Rekapitulace stavby'!K6</f>
        <v>Aquacentrum Teplice p.o. - venkovní úpravy</v>
      </c>
      <c r="F7" s="362"/>
      <c r="G7" s="362"/>
      <c r="H7" s="362"/>
      <c r="L7" s="19"/>
    </row>
    <row r="8" spans="1:46" s="2" customFormat="1" ht="12" customHeight="1">
      <c r="A8" s="34"/>
      <c r="B8" s="39"/>
      <c r="C8" s="34"/>
      <c r="D8" s="112" t="s">
        <v>112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4" t="s">
        <v>2669</v>
      </c>
      <c r="F9" s="363"/>
      <c r="G9" s="363"/>
      <c r="H9" s="363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79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03" t="s">
        <v>23</v>
      </c>
      <c r="G12" s="34"/>
      <c r="H12" s="34"/>
      <c r="I12" s="112" t="s">
        <v>24</v>
      </c>
      <c r="J12" s="114" t="str">
        <f>'Rekapitulace stavby'!AN8</f>
        <v>13. 12. 2021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30</v>
      </c>
      <c r="E14" s="34"/>
      <c r="F14" s="34"/>
      <c r="G14" s="34"/>
      <c r="H14" s="34"/>
      <c r="I14" s="112" t="s">
        <v>31</v>
      </c>
      <c r="J14" s="103" t="s">
        <v>32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33</v>
      </c>
      <c r="F15" s="34"/>
      <c r="G15" s="34"/>
      <c r="H15" s="34"/>
      <c r="I15" s="112" t="s">
        <v>34</v>
      </c>
      <c r="J15" s="103" t="s">
        <v>35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36</v>
      </c>
      <c r="E17" s="34"/>
      <c r="F17" s="34"/>
      <c r="G17" s="34"/>
      <c r="H17" s="34"/>
      <c r="I17" s="112" t="s">
        <v>31</v>
      </c>
      <c r="J17" s="29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5" t="str">
        <f>'Rekapitulace stavby'!E14</f>
        <v>Vyplň údaj</v>
      </c>
      <c r="F18" s="366"/>
      <c r="G18" s="366"/>
      <c r="H18" s="366"/>
      <c r="I18" s="112" t="s">
        <v>34</v>
      </c>
      <c r="J18" s="29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38</v>
      </c>
      <c r="E20" s="34"/>
      <c r="F20" s="34"/>
      <c r="G20" s="34"/>
      <c r="H20" s="34"/>
      <c r="I20" s="112" t="s">
        <v>31</v>
      </c>
      <c r="J20" s="103" t="s">
        <v>32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33</v>
      </c>
      <c r="F21" s="34"/>
      <c r="G21" s="34"/>
      <c r="H21" s="34"/>
      <c r="I21" s="112" t="s">
        <v>34</v>
      </c>
      <c r="J21" s="103" t="s">
        <v>35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40</v>
      </c>
      <c r="E23" s="34"/>
      <c r="F23" s="34"/>
      <c r="G23" s="34"/>
      <c r="H23" s="34"/>
      <c r="I23" s="112" t="s">
        <v>31</v>
      </c>
      <c r="J23" s="103" t="s">
        <v>41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42</v>
      </c>
      <c r="F24" s="34"/>
      <c r="G24" s="34"/>
      <c r="H24" s="34"/>
      <c r="I24" s="112" t="s">
        <v>34</v>
      </c>
      <c r="J24" s="103" t="s">
        <v>43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44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7" t="s">
        <v>79</v>
      </c>
      <c r="F27" s="367"/>
      <c r="G27" s="367"/>
      <c r="H27" s="367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46</v>
      </c>
      <c r="E30" s="34"/>
      <c r="F30" s="34"/>
      <c r="G30" s="34"/>
      <c r="H30" s="34"/>
      <c r="I30" s="34"/>
      <c r="J30" s="120">
        <f>ROUND(J84,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48</v>
      </c>
      <c r="G32" s="34"/>
      <c r="H32" s="34"/>
      <c r="I32" s="121" t="s">
        <v>47</v>
      </c>
      <c r="J32" s="121" t="s">
        <v>49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50</v>
      </c>
      <c r="E33" s="112" t="s">
        <v>51</v>
      </c>
      <c r="F33" s="123">
        <f>ROUND((SUM(BE84:BE114)),  2)</f>
        <v>0</v>
      </c>
      <c r="G33" s="34"/>
      <c r="H33" s="34"/>
      <c r="I33" s="124">
        <v>0.21</v>
      </c>
      <c r="J33" s="123">
        <f>ROUND(((SUM(BE84:BE114))*I33),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52</v>
      </c>
      <c r="F34" s="123">
        <f>ROUND((SUM(BF84:BF114)),  2)</f>
        <v>0</v>
      </c>
      <c r="G34" s="34"/>
      <c r="H34" s="34"/>
      <c r="I34" s="124">
        <v>0.15</v>
      </c>
      <c r="J34" s="123">
        <f>ROUND(((SUM(BF84:BF114))*I34),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53</v>
      </c>
      <c r="F35" s="123">
        <f>ROUND((SUM(BG84:BG114)),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54</v>
      </c>
      <c r="F36" s="123">
        <f>ROUND((SUM(BH84:BH114)),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55</v>
      </c>
      <c r="F37" s="123">
        <f>ROUND((SUM(BI84:BI114)),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56</v>
      </c>
      <c r="E39" s="127"/>
      <c r="F39" s="127"/>
      <c r="G39" s="128" t="s">
        <v>57</v>
      </c>
      <c r="H39" s="129" t="s">
        <v>58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2" t="s">
        <v>116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8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Aquacentrum Teplice p.o. - venkovní úpravy</v>
      </c>
      <c r="F48" s="360"/>
      <c r="G48" s="360"/>
      <c r="H48" s="360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8" t="s">
        <v>112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6" t="str">
        <f>E9</f>
        <v>VON - Vedlejší a ostatní náklady</v>
      </c>
      <c r="F50" s="358"/>
      <c r="G50" s="358"/>
      <c r="H50" s="35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8" t="s">
        <v>22</v>
      </c>
      <c r="D52" s="36"/>
      <c r="E52" s="36"/>
      <c r="F52" s="26" t="str">
        <f>F12</f>
        <v>Teplice</v>
      </c>
      <c r="G52" s="36"/>
      <c r="H52" s="36"/>
      <c r="I52" s="28" t="s">
        <v>24</v>
      </c>
      <c r="J52" s="59" t="str">
        <f>IF(J12="","",J12)</f>
        <v>13. 12. 2021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8" t="s">
        <v>30</v>
      </c>
      <c r="D54" s="36"/>
      <c r="E54" s="36"/>
      <c r="F54" s="26" t="str">
        <f>E15</f>
        <v>PS projekty s.r.o., Revoluční 5, Teplice</v>
      </c>
      <c r="G54" s="36"/>
      <c r="H54" s="36"/>
      <c r="I54" s="28" t="s">
        <v>38</v>
      </c>
      <c r="J54" s="32" t="str">
        <f>E21</f>
        <v>PS projekty s.r.o., Revoluční 5, Teplice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40.15" customHeight="1">
      <c r="A55" s="34"/>
      <c r="B55" s="35"/>
      <c r="C55" s="28" t="s">
        <v>36</v>
      </c>
      <c r="D55" s="36"/>
      <c r="E55" s="36"/>
      <c r="F55" s="26" t="str">
        <f>IF(E18="","",E18)</f>
        <v>Vyplň údaj</v>
      </c>
      <c r="G55" s="36"/>
      <c r="H55" s="36"/>
      <c r="I55" s="28" t="s">
        <v>40</v>
      </c>
      <c r="J55" s="32" t="str">
        <f>E24</f>
        <v>STAVINVEST KMS s.r.o., Studentská 285/22, Bílina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117</v>
      </c>
      <c r="D57" s="137"/>
      <c r="E57" s="137"/>
      <c r="F57" s="137"/>
      <c r="G57" s="137"/>
      <c r="H57" s="137"/>
      <c r="I57" s="137"/>
      <c r="J57" s="138" t="s">
        <v>118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78</v>
      </c>
      <c r="D59" s="36"/>
      <c r="E59" s="36"/>
      <c r="F59" s="36"/>
      <c r="G59" s="36"/>
      <c r="H59" s="36"/>
      <c r="I59" s="36"/>
      <c r="J59" s="77">
        <f>J84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6" t="s">
        <v>119</v>
      </c>
    </row>
    <row r="60" spans="1:47" s="9" customFormat="1" ht="24.95" customHeight="1">
      <c r="B60" s="140"/>
      <c r="C60" s="141"/>
      <c r="D60" s="142" t="s">
        <v>2670</v>
      </c>
      <c r="E60" s="143"/>
      <c r="F60" s="143"/>
      <c r="G60" s="143"/>
      <c r="H60" s="143"/>
      <c r="I60" s="143"/>
      <c r="J60" s="144">
        <f>J85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2671</v>
      </c>
      <c r="E61" s="148"/>
      <c r="F61" s="148"/>
      <c r="G61" s="148"/>
      <c r="H61" s="148"/>
      <c r="I61" s="148"/>
      <c r="J61" s="149">
        <f>J86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2672</v>
      </c>
      <c r="E62" s="148"/>
      <c r="F62" s="148"/>
      <c r="G62" s="148"/>
      <c r="H62" s="148"/>
      <c r="I62" s="148"/>
      <c r="J62" s="149">
        <f>J99</f>
        <v>0</v>
      </c>
      <c r="K62" s="97"/>
      <c r="L62" s="150"/>
    </row>
    <row r="63" spans="1:47" s="10" customFormat="1" ht="19.899999999999999" customHeight="1">
      <c r="B63" s="146"/>
      <c r="C63" s="97"/>
      <c r="D63" s="147" t="s">
        <v>2673</v>
      </c>
      <c r="E63" s="148"/>
      <c r="F63" s="148"/>
      <c r="G63" s="148"/>
      <c r="H63" s="148"/>
      <c r="I63" s="148"/>
      <c r="J63" s="149">
        <f>J103</f>
        <v>0</v>
      </c>
      <c r="K63" s="97"/>
      <c r="L63" s="150"/>
    </row>
    <row r="64" spans="1:47" s="10" customFormat="1" ht="19.899999999999999" customHeight="1">
      <c r="B64" s="146"/>
      <c r="C64" s="97"/>
      <c r="D64" s="147" t="s">
        <v>2674</v>
      </c>
      <c r="E64" s="148"/>
      <c r="F64" s="148"/>
      <c r="G64" s="148"/>
      <c r="H64" s="148"/>
      <c r="I64" s="148"/>
      <c r="J64" s="149">
        <f>J111</f>
        <v>0</v>
      </c>
      <c r="K64" s="97"/>
      <c r="L64" s="150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36"/>
      <c r="J65" s="36"/>
      <c r="K65" s="36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>
      <c r="A66" s="34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>
      <c r="A70" s="34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>
      <c r="A71" s="34"/>
      <c r="B71" s="35"/>
      <c r="C71" s="22" t="s">
        <v>150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8" t="s">
        <v>16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59" t="str">
        <f>E7</f>
        <v>Aquacentrum Teplice p.o. - venkovní úpravy</v>
      </c>
      <c r="F74" s="360"/>
      <c r="G74" s="360"/>
      <c r="H74" s="360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8" t="s">
        <v>112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36" t="str">
        <f>E9</f>
        <v>VON - Vedlejší a ostatní náklady</v>
      </c>
      <c r="F76" s="358"/>
      <c r="G76" s="358"/>
      <c r="H76" s="35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8" t="s">
        <v>22</v>
      </c>
      <c r="D78" s="36"/>
      <c r="E78" s="36"/>
      <c r="F78" s="26" t="str">
        <f>F12</f>
        <v>Teplice</v>
      </c>
      <c r="G78" s="36"/>
      <c r="H78" s="36"/>
      <c r="I78" s="28" t="s">
        <v>24</v>
      </c>
      <c r="J78" s="59" t="str">
        <f>IF(J12="","",J12)</f>
        <v>13. 12. 2021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5.7" customHeight="1">
      <c r="A80" s="34"/>
      <c r="B80" s="35"/>
      <c r="C80" s="28" t="s">
        <v>30</v>
      </c>
      <c r="D80" s="36"/>
      <c r="E80" s="36"/>
      <c r="F80" s="26" t="str">
        <f>E15</f>
        <v>PS projekty s.r.o., Revoluční 5, Teplice</v>
      </c>
      <c r="G80" s="36"/>
      <c r="H80" s="36"/>
      <c r="I80" s="28" t="s">
        <v>38</v>
      </c>
      <c r="J80" s="32" t="str">
        <f>E21</f>
        <v>PS projekty s.r.o., Revoluční 5, Teplice</v>
      </c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0.15" customHeight="1">
      <c r="A81" s="34"/>
      <c r="B81" s="35"/>
      <c r="C81" s="28" t="s">
        <v>36</v>
      </c>
      <c r="D81" s="36"/>
      <c r="E81" s="36"/>
      <c r="F81" s="26" t="str">
        <f>IF(E18="","",E18)</f>
        <v>Vyplň údaj</v>
      </c>
      <c r="G81" s="36"/>
      <c r="H81" s="36"/>
      <c r="I81" s="28" t="s">
        <v>40</v>
      </c>
      <c r="J81" s="32" t="str">
        <f>E24</f>
        <v>STAVINVEST KMS s.r.o., Studentská 285/22, Bílina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51"/>
      <c r="B83" s="152"/>
      <c r="C83" s="153" t="s">
        <v>151</v>
      </c>
      <c r="D83" s="154" t="s">
        <v>65</v>
      </c>
      <c r="E83" s="154" t="s">
        <v>61</v>
      </c>
      <c r="F83" s="154" t="s">
        <v>62</v>
      </c>
      <c r="G83" s="154" t="s">
        <v>152</v>
      </c>
      <c r="H83" s="154" t="s">
        <v>153</v>
      </c>
      <c r="I83" s="154" t="s">
        <v>154</v>
      </c>
      <c r="J83" s="154" t="s">
        <v>118</v>
      </c>
      <c r="K83" s="155" t="s">
        <v>155</v>
      </c>
      <c r="L83" s="156"/>
      <c r="M83" s="68" t="s">
        <v>79</v>
      </c>
      <c r="N83" s="69" t="s">
        <v>50</v>
      </c>
      <c r="O83" s="69" t="s">
        <v>156</v>
      </c>
      <c r="P83" s="69" t="s">
        <v>157</v>
      </c>
      <c r="Q83" s="69" t="s">
        <v>158</v>
      </c>
      <c r="R83" s="69" t="s">
        <v>159</v>
      </c>
      <c r="S83" s="69" t="s">
        <v>160</v>
      </c>
      <c r="T83" s="70" t="s">
        <v>161</v>
      </c>
      <c r="U83" s="151"/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</row>
    <row r="84" spans="1:65" s="2" customFormat="1" ht="22.9" customHeight="1">
      <c r="A84" s="34"/>
      <c r="B84" s="35"/>
      <c r="C84" s="75" t="s">
        <v>162</v>
      </c>
      <c r="D84" s="36"/>
      <c r="E84" s="36"/>
      <c r="F84" s="36"/>
      <c r="G84" s="36"/>
      <c r="H84" s="36"/>
      <c r="I84" s="36"/>
      <c r="J84" s="157">
        <f>BK84</f>
        <v>0</v>
      </c>
      <c r="K84" s="36"/>
      <c r="L84" s="39"/>
      <c r="M84" s="71"/>
      <c r="N84" s="158"/>
      <c r="O84" s="72"/>
      <c r="P84" s="159">
        <f>P85</f>
        <v>0</v>
      </c>
      <c r="Q84" s="72"/>
      <c r="R84" s="159">
        <f>R85</f>
        <v>0</v>
      </c>
      <c r="S84" s="72"/>
      <c r="T84" s="160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6" t="s">
        <v>80</v>
      </c>
      <c r="AU84" s="16" t="s">
        <v>119</v>
      </c>
      <c r="BK84" s="161">
        <f>BK85</f>
        <v>0</v>
      </c>
    </row>
    <row r="85" spans="1:65" s="12" customFormat="1" ht="25.9" customHeight="1">
      <c r="B85" s="162"/>
      <c r="C85" s="163"/>
      <c r="D85" s="164" t="s">
        <v>80</v>
      </c>
      <c r="E85" s="165" t="s">
        <v>2675</v>
      </c>
      <c r="F85" s="165" t="s">
        <v>2676</v>
      </c>
      <c r="G85" s="163"/>
      <c r="H85" s="163"/>
      <c r="I85" s="166"/>
      <c r="J85" s="167">
        <f>BK85</f>
        <v>0</v>
      </c>
      <c r="K85" s="163"/>
      <c r="L85" s="168"/>
      <c r="M85" s="169"/>
      <c r="N85" s="170"/>
      <c r="O85" s="170"/>
      <c r="P85" s="171">
        <f>P86+P99+P103+P111</f>
        <v>0</v>
      </c>
      <c r="Q85" s="170"/>
      <c r="R85" s="171">
        <f>R86+R99+R103+R111</f>
        <v>0</v>
      </c>
      <c r="S85" s="170"/>
      <c r="T85" s="172">
        <f>T86+T99+T103+T111</f>
        <v>0</v>
      </c>
      <c r="AR85" s="173" t="s">
        <v>195</v>
      </c>
      <c r="AT85" s="174" t="s">
        <v>80</v>
      </c>
      <c r="AU85" s="174" t="s">
        <v>81</v>
      </c>
      <c r="AY85" s="173" t="s">
        <v>165</v>
      </c>
      <c r="BK85" s="175">
        <f>BK86+BK99+BK103+BK111</f>
        <v>0</v>
      </c>
    </row>
    <row r="86" spans="1:65" s="12" customFormat="1" ht="22.9" customHeight="1">
      <c r="B86" s="162"/>
      <c r="C86" s="163"/>
      <c r="D86" s="164" t="s">
        <v>80</v>
      </c>
      <c r="E86" s="176" t="s">
        <v>2677</v>
      </c>
      <c r="F86" s="176" t="s">
        <v>2678</v>
      </c>
      <c r="G86" s="163"/>
      <c r="H86" s="163"/>
      <c r="I86" s="166"/>
      <c r="J86" s="177">
        <f>BK86</f>
        <v>0</v>
      </c>
      <c r="K86" s="163"/>
      <c r="L86" s="168"/>
      <c r="M86" s="169"/>
      <c r="N86" s="170"/>
      <c r="O86" s="170"/>
      <c r="P86" s="171">
        <f>SUM(P87:P98)</f>
        <v>0</v>
      </c>
      <c r="Q86" s="170"/>
      <c r="R86" s="171">
        <f>SUM(R87:R98)</f>
        <v>0</v>
      </c>
      <c r="S86" s="170"/>
      <c r="T86" s="172">
        <f>SUM(T87:T98)</f>
        <v>0</v>
      </c>
      <c r="AR86" s="173" t="s">
        <v>195</v>
      </c>
      <c r="AT86" s="174" t="s">
        <v>80</v>
      </c>
      <c r="AU86" s="174" t="s">
        <v>88</v>
      </c>
      <c r="AY86" s="173" t="s">
        <v>165</v>
      </c>
      <c r="BK86" s="175">
        <f>SUM(BK87:BK98)</f>
        <v>0</v>
      </c>
    </row>
    <row r="87" spans="1:65" s="2" customFormat="1" ht="16.5" customHeight="1">
      <c r="A87" s="34"/>
      <c r="B87" s="35"/>
      <c r="C87" s="178" t="s">
        <v>88</v>
      </c>
      <c r="D87" s="178" t="s">
        <v>167</v>
      </c>
      <c r="E87" s="179" t="s">
        <v>2679</v>
      </c>
      <c r="F87" s="180" t="s">
        <v>2680</v>
      </c>
      <c r="G87" s="181" t="s">
        <v>1173</v>
      </c>
      <c r="H87" s="182">
        <v>1</v>
      </c>
      <c r="I87" s="183"/>
      <c r="J87" s="184">
        <f>ROUND(I87*H87,2)</f>
        <v>0</v>
      </c>
      <c r="K87" s="180" t="s">
        <v>171</v>
      </c>
      <c r="L87" s="39"/>
      <c r="M87" s="185" t="s">
        <v>79</v>
      </c>
      <c r="N87" s="186" t="s">
        <v>51</v>
      </c>
      <c r="O87" s="64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9" t="s">
        <v>2681</v>
      </c>
      <c r="AT87" s="189" t="s">
        <v>167</v>
      </c>
      <c r="AU87" s="189" t="s">
        <v>90</v>
      </c>
      <c r="AY87" s="16" t="s">
        <v>165</v>
      </c>
      <c r="BE87" s="190">
        <f>IF(N87="základní",J87,0)</f>
        <v>0</v>
      </c>
      <c r="BF87" s="190">
        <f>IF(N87="snížená",J87,0)</f>
        <v>0</v>
      </c>
      <c r="BG87" s="190">
        <f>IF(N87="zákl. přenesená",J87,0)</f>
        <v>0</v>
      </c>
      <c r="BH87" s="190">
        <f>IF(N87="sníž. přenesená",J87,0)</f>
        <v>0</v>
      </c>
      <c r="BI87" s="190">
        <f>IF(N87="nulová",J87,0)</f>
        <v>0</v>
      </c>
      <c r="BJ87" s="16" t="s">
        <v>88</v>
      </c>
      <c r="BK87" s="190">
        <f>ROUND(I87*H87,2)</f>
        <v>0</v>
      </c>
      <c r="BL87" s="16" t="s">
        <v>2681</v>
      </c>
      <c r="BM87" s="189" t="s">
        <v>2682</v>
      </c>
    </row>
    <row r="88" spans="1:65" s="2" customFormat="1">
      <c r="A88" s="34"/>
      <c r="B88" s="35"/>
      <c r="C88" s="36"/>
      <c r="D88" s="191" t="s">
        <v>174</v>
      </c>
      <c r="E88" s="36"/>
      <c r="F88" s="192" t="s">
        <v>2683</v>
      </c>
      <c r="G88" s="36"/>
      <c r="H88" s="36"/>
      <c r="I88" s="193"/>
      <c r="J88" s="36"/>
      <c r="K88" s="36"/>
      <c r="L88" s="39"/>
      <c r="M88" s="194"/>
      <c r="N88" s="195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6" t="s">
        <v>174</v>
      </c>
      <c r="AU88" s="16" t="s">
        <v>90</v>
      </c>
    </row>
    <row r="89" spans="1:65" s="2" customFormat="1" ht="29.25">
      <c r="A89" s="34"/>
      <c r="B89" s="35"/>
      <c r="C89" s="36"/>
      <c r="D89" s="198" t="s">
        <v>569</v>
      </c>
      <c r="E89" s="36"/>
      <c r="F89" s="218" t="s">
        <v>2684</v>
      </c>
      <c r="G89" s="36"/>
      <c r="H89" s="36"/>
      <c r="I89" s="193"/>
      <c r="J89" s="36"/>
      <c r="K89" s="36"/>
      <c r="L89" s="39"/>
      <c r="M89" s="194"/>
      <c r="N89" s="195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6" t="s">
        <v>569</v>
      </c>
      <c r="AU89" s="16" t="s">
        <v>90</v>
      </c>
    </row>
    <row r="90" spans="1:65" s="2" customFormat="1" ht="16.5" customHeight="1">
      <c r="A90" s="34"/>
      <c r="B90" s="35"/>
      <c r="C90" s="178" t="s">
        <v>90</v>
      </c>
      <c r="D90" s="178" t="s">
        <v>167</v>
      </c>
      <c r="E90" s="179" t="s">
        <v>2685</v>
      </c>
      <c r="F90" s="180" t="s">
        <v>2686</v>
      </c>
      <c r="G90" s="181" t="s">
        <v>1173</v>
      </c>
      <c r="H90" s="182">
        <v>1</v>
      </c>
      <c r="I90" s="183"/>
      <c r="J90" s="184">
        <f>ROUND(I90*H90,2)</f>
        <v>0</v>
      </c>
      <c r="K90" s="180" t="s">
        <v>171</v>
      </c>
      <c r="L90" s="39"/>
      <c r="M90" s="185" t="s">
        <v>79</v>
      </c>
      <c r="N90" s="186" t="s">
        <v>51</v>
      </c>
      <c r="O90" s="64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9" t="s">
        <v>2681</v>
      </c>
      <c r="AT90" s="189" t="s">
        <v>167</v>
      </c>
      <c r="AU90" s="189" t="s">
        <v>90</v>
      </c>
      <c r="AY90" s="16" t="s">
        <v>165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6" t="s">
        <v>88</v>
      </c>
      <c r="BK90" s="190">
        <f>ROUND(I90*H90,2)</f>
        <v>0</v>
      </c>
      <c r="BL90" s="16" t="s">
        <v>2681</v>
      </c>
      <c r="BM90" s="189" t="s">
        <v>2687</v>
      </c>
    </row>
    <row r="91" spans="1:65" s="2" customFormat="1">
      <c r="A91" s="34"/>
      <c r="B91" s="35"/>
      <c r="C91" s="36"/>
      <c r="D91" s="191" t="s">
        <v>174</v>
      </c>
      <c r="E91" s="36"/>
      <c r="F91" s="192" t="s">
        <v>2688</v>
      </c>
      <c r="G91" s="36"/>
      <c r="H91" s="36"/>
      <c r="I91" s="193"/>
      <c r="J91" s="36"/>
      <c r="K91" s="36"/>
      <c r="L91" s="39"/>
      <c r="M91" s="194"/>
      <c r="N91" s="195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6" t="s">
        <v>174</v>
      </c>
      <c r="AU91" s="16" t="s">
        <v>90</v>
      </c>
    </row>
    <row r="92" spans="1:65" s="2" customFormat="1" ht="29.25">
      <c r="A92" s="34"/>
      <c r="B92" s="35"/>
      <c r="C92" s="36"/>
      <c r="D92" s="198" t="s">
        <v>569</v>
      </c>
      <c r="E92" s="36"/>
      <c r="F92" s="218" t="s">
        <v>2689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6" t="s">
        <v>569</v>
      </c>
      <c r="AU92" s="16" t="s">
        <v>90</v>
      </c>
    </row>
    <row r="93" spans="1:65" s="2" customFormat="1" ht="16.5" customHeight="1">
      <c r="A93" s="34"/>
      <c r="B93" s="35"/>
      <c r="C93" s="178" t="s">
        <v>182</v>
      </c>
      <c r="D93" s="178" t="s">
        <v>167</v>
      </c>
      <c r="E93" s="179" t="s">
        <v>2690</v>
      </c>
      <c r="F93" s="180" t="s">
        <v>2691</v>
      </c>
      <c r="G93" s="181" t="s">
        <v>1173</v>
      </c>
      <c r="H93" s="182">
        <v>1</v>
      </c>
      <c r="I93" s="183"/>
      <c r="J93" s="184">
        <f>ROUND(I93*H93,2)</f>
        <v>0</v>
      </c>
      <c r="K93" s="180" t="s">
        <v>171</v>
      </c>
      <c r="L93" s="39"/>
      <c r="M93" s="185" t="s">
        <v>79</v>
      </c>
      <c r="N93" s="186" t="s">
        <v>51</v>
      </c>
      <c r="O93" s="64"/>
      <c r="P93" s="187">
        <f>O93*H93</f>
        <v>0</v>
      </c>
      <c r="Q93" s="187">
        <v>0</v>
      </c>
      <c r="R93" s="187">
        <f>Q93*H93</f>
        <v>0</v>
      </c>
      <c r="S93" s="187">
        <v>0</v>
      </c>
      <c r="T93" s="18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9" t="s">
        <v>2681</v>
      </c>
      <c r="AT93" s="189" t="s">
        <v>167</v>
      </c>
      <c r="AU93" s="189" t="s">
        <v>90</v>
      </c>
      <c r="AY93" s="16" t="s">
        <v>165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16" t="s">
        <v>88</v>
      </c>
      <c r="BK93" s="190">
        <f>ROUND(I93*H93,2)</f>
        <v>0</v>
      </c>
      <c r="BL93" s="16" t="s">
        <v>2681</v>
      </c>
      <c r="BM93" s="189" t="s">
        <v>2692</v>
      </c>
    </row>
    <row r="94" spans="1:65" s="2" customFormat="1">
      <c r="A94" s="34"/>
      <c r="B94" s="35"/>
      <c r="C94" s="36"/>
      <c r="D94" s="191" t="s">
        <v>174</v>
      </c>
      <c r="E94" s="36"/>
      <c r="F94" s="192" t="s">
        <v>2693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6" t="s">
        <v>174</v>
      </c>
      <c r="AU94" s="16" t="s">
        <v>90</v>
      </c>
    </row>
    <row r="95" spans="1:65" s="2" customFormat="1" ht="39">
      <c r="A95" s="34"/>
      <c r="B95" s="35"/>
      <c r="C95" s="36"/>
      <c r="D95" s="198" t="s">
        <v>569</v>
      </c>
      <c r="E95" s="36"/>
      <c r="F95" s="218" t="s">
        <v>2694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6" t="s">
        <v>569</v>
      </c>
      <c r="AU95" s="16" t="s">
        <v>90</v>
      </c>
    </row>
    <row r="96" spans="1:65" s="2" customFormat="1" ht="16.5" customHeight="1">
      <c r="A96" s="34"/>
      <c r="B96" s="35"/>
      <c r="C96" s="178" t="s">
        <v>172</v>
      </c>
      <c r="D96" s="178" t="s">
        <v>167</v>
      </c>
      <c r="E96" s="179" t="s">
        <v>2695</v>
      </c>
      <c r="F96" s="180" t="s">
        <v>2696</v>
      </c>
      <c r="G96" s="181" t="s">
        <v>1173</v>
      </c>
      <c r="H96" s="182">
        <v>1</v>
      </c>
      <c r="I96" s="183"/>
      <c r="J96" s="184">
        <f>ROUND(I96*H96,2)</f>
        <v>0</v>
      </c>
      <c r="K96" s="180" t="s">
        <v>171</v>
      </c>
      <c r="L96" s="39"/>
      <c r="M96" s="185" t="s">
        <v>79</v>
      </c>
      <c r="N96" s="186" t="s">
        <v>51</v>
      </c>
      <c r="O96" s="64"/>
      <c r="P96" s="187">
        <f>O96*H96</f>
        <v>0</v>
      </c>
      <c r="Q96" s="187">
        <v>0</v>
      </c>
      <c r="R96" s="187">
        <f>Q96*H96</f>
        <v>0</v>
      </c>
      <c r="S96" s="187">
        <v>0</v>
      </c>
      <c r="T96" s="18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9" t="s">
        <v>2681</v>
      </c>
      <c r="AT96" s="189" t="s">
        <v>167</v>
      </c>
      <c r="AU96" s="189" t="s">
        <v>90</v>
      </c>
      <c r="AY96" s="16" t="s">
        <v>165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16" t="s">
        <v>88</v>
      </c>
      <c r="BK96" s="190">
        <f>ROUND(I96*H96,2)</f>
        <v>0</v>
      </c>
      <c r="BL96" s="16" t="s">
        <v>2681</v>
      </c>
      <c r="BM96" s="189" t="s">
        <v>2697</v>
      </c>
    </row>
    <row r="97" spans="1:65" s="2" customFormat="1">
      <c r="A97" s="34"/>
      <c r="B97" s="35"/>
      <c r="C97" s="36"/>
      <c r="D97" s="191" t="s">
        <v>174</v>
      </c>
      <c r="E97" s="36"/>
      <c r="F97" s="192" t="s">
        <v>2698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6" t="s">
        <v>174</v>
      </c>
      <c r="AU97" s="16" t="s">
        <v>90</v>
      </c>
    </row>
    <row r="98" spans="1:65" s="2" customFormat="1" ht="39">
      <c r="A98" s="34"/>
      <c r="B98" s="35"/>
      <c r="C98" s="36"/>
      <c r="D98" s="198" t="s">
        <v>569</v>
      </c>
      <c r="E98" s="36"/>
      <c r="F98" s="218" t="s">
        <v>2699</v>
      </c>
      <c r="G98" s="36"/>
      <c r="H98" s="36"/>
      <c r="I98" s="193"/>
      <c r="J98" s="36"/>
      <c r="K98" s="36"/>
      <c r="L98" s="39"/>
      <c r="M98" s="194"/>
      <c r="N98" s="195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6" t="s">
        <v>569</v>
      </c>
      <c r="AU98" s="16" t="s">
        <v>90</v>
      </c>
    </row>
    <row r="99" spans="1:65" s="12" customFormat="1" ht="22.9" customHeight="1">
      <c r="B99" s="162"/>
      <c r="C99" s="163"/>
      <c r="D99" s="164" t="s">
        <v>80</v>
      </c>
      <c r="E99" s="176" t="s">
        <v>2700</v>
      </c>
      <c r="F99" s="176" t="s">
        <v>2701</v>
      </c>
      <c r="G99" s="163"/>
      <c r="H99" s="163"/>
      <c r="I99" s="166"/>
      <c r="J99" s="177">
        <f>BK99</f>
        <v>0</v>
      </c>
      <c r="K99" s="163"/>
      <c r="L99" s="168"/>
      <c r="M99" s="169"/>
      <c r="N99" s="170"/>
      <c r="O99" s="170"/>
      <c r="P99" s="171">
        <f>SUM(P100:P102)</f>
        <v>0</v>
      </c>
      <c r="Q99" s="170"/>
      <c r="R99" s="171">
        <f>SUM(R100:R102)</f>
        <v>0</v>
      </c>
      <c r="S99" s="170"/>
      <c r="T99" s="172">
        <f>SUM(T100:T102)</f>
        <v>0</v>
      </c>
      <c r="AR99" s="173" t="s">
        <v>195</v>
      </c>
      <c r="AT99" s="174" t="s">
        <v>80</v>
      </c>
      <c r="AU99" s="174" t="s">
        <v>88</v>
      </c>
      <c r="AY99" s="173" t="s">
        <v>165</v>
      </c>
      <c r="BK99" s="175">
        <f>SUM(BK100:BK102)</f>
        <v>0</v>
      </c>
    </row>
    <row r="100" spans="1:65" s="2" customFormat="1" ht="16.5" customHeight="1">
      <c r="A100" s="34"/>
      <c r="B100" s="35"/>
      <c r="C100" s="178" t="s">
        <v>195</v>
      </c>
      <c r="D100" s="178" t="s">
        <v>167</v>
      </c>
      <c r="E100" s="179" t="s">
        <v>2702</v>
      </c>
      <c r="F100" s="180" t="s">
        <v>2701</v>
      </c>
      <c r="G100" s="181" t="s">
        <v>1173</v>
      </c>
      <c r="H100" s="182">
        <v>1</v>
      </c>
      <c r="I100" s="183"/>
      <c r="J100" s="184">
        <f>ROUND(I100*H100,2)</f>
        <v>0</v>
      </c>
      <c r="K100" s="180" t="s">
        <v>171</v>
      </c>
      <c r="L100" s="39"/>
      <c r="M100" s="185" t="s">
        <v>79</v>
      </c>
      <c r="N100" s="186" t="s">
        <v>51</v>
      </c>
      <c r="O100" s="64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9" t="s">
        <v>2681</v>
      </c>
      <c r="AT100" s="189" t="s">
        <v>167</v>
      </c>
      <c r="AU100" s="189" t="s">
        <v>90</v>
      </c>
      <c r="AY100" s="16" t="s">
        <v>165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6" t="s">
        <v>88</v>
      </c>
      <c r="BK100" s="190">
        <f>ROUND(I100*H100,2)</f>
        <v>0</v>
      </c>
      <c r="BL100" s="16" t="s">
        <v>2681</v>
      </c>
      <c r="BM100" s="189" t="s">
        <v>2703</v>
      </c>
    </row>
    <row r="101" spans="1:65" s="2" customFormat="1">
      <c r="A101" s="34"/>
      <c r="B101" s="35"/>
      <c r="C101" s="36"/>
      <c r="D101" s="191" t="s">
        <v>174</v>
      </c>
      <c r="E101" s="36"/>
      <c r="F101" s="192" t="s">
        <v>2704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6" t="s">
        <v>174</v>
      </c>
      <c r="AU101" s="16" t="s">
        <v>90</v>
      </c>
    </row>
    <row r="102" spans="1:65" s="2" customFormat="1" ht="126.75">
      <c r="A102" s="34"/>
      <c r="B102" s="35"/>
      <c r="C102" s="36"/>
      <c r="D102" s="198" t="s">
        <v>569</v>
      </c>
      <c r="E102" s="36"/>
      <c r="F102" s="218" t="s">
        <v>2705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6" t="s">
        <v>569</v>
      </c>
      <c r="AU102" s="16" t="s">
        <v>90</v>
      </c>
    </row>
    <row r="103" spans="1:65" s="12" customFormat="1" ht="22.9" customHeight="1">
      <c r="B103" s="162"/>
      <c r="C103" s="163"/>
      <c r="D103" s="164" t="s">
        <v>80</v>
      </c>
      <c r="E103" s="176" t="s">
        <v>2706</v>
      </c>
      <c r="F103" s="176" t="s">
        <v>2707</v>
      </c>
      <c r="G103" s="163"/>
      <c r="H103" s="163"/>
      <c r="I103" s="166"/>
      <c r="J103" s="177">
        <f>BK103</f>
        <v>0</v>
      </c>
      <c r="K103" s="163"/>
      <c r="L103" s="168"/>
      <c r="M103" s="169"/>
      <c r="N103" s="170"/>
      <c r="O103" s="170"/>
      <c r="P103" s="171">
        <f>SUM(P104:P110)</f>
        <v>0</v>
      </c>
      <c r="Q103" s="170"/>
      <c r="R103" s="171">
        <f>SUM(R104:R110)</f>
        <v>0</v>
      </c>
      <c r="S103" s="170"/>
      <c r="T103" s="172">
        <f>SUM(T104:T110)</f>
        <v>0</v>
      </c>
      <c r="AR103" s="173" t="s">
        <v>195</v>
      </c>
      <c r="AT103" s="174" t="s">
        <v>80</v>
      </c>
      <c r="AU103" s="174" t="s">
        <v>88</v>
      </c>
      <c r="AY103" s="173" t="s">
        <v>165</v>
      </c>
      <c r="BK103" s="175">
        <f>SUM(BK104:BK110)</f>
        <v>0</v>
      </c>
    </row>
    <row r="104" spans="1:65" s="2" customFormat="1" ht="16.5" customHeight="1">
      <c r="A104" s="34"/>
      <c r="B104" s="35"/>
      <c r="C104" s="178" t="s">
        <v>202</v>
      </c>
      <c r="D104" s="178" t="s">
        <v>167</v>
      </c>
      <c r="E104" s="179" t="s">
        <v>2708</v>
      </c>
      <c r="F104" s="180" t="s">
        <v>2709</v>
      </c>
      <c r="G104" s="181" t="s">
        <v>1173</v>
      </c>
      <c r="H104" s="182">
        <v>1</v>
      </c>
      <c r="I104" s="183"/>
      <c r="J104" s="184">
        <f>ROUND(I104*H104,2)</f>
        <v>0</v>
      </c>
      <c r="K104" s="180" t="s">
        <v>171</v>
      </c>
      <c r="L104" s="39"/>
      <c r="M104" s="185" t="s">
        <v>79</v>
      </c>
      <c r="N104" s="186" t="s">
        <v>51</v>
      </c>
      <c r="O104" s="64"/>
      <c r="P104" s="187">
        <f>O104*H104</f>
        <v>0</v>
      </c>
      <c r="Q104" s="187">
        <v>0</v>
      </c>
      <c r="R104" s="187">
        <f>Q104*H104</f>
        <v>0</v>
      </c>
      <c r="S104" s="187">
        <v>0</v>
      </c>
      <c r="T104" s="18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9" t="s">
        <v>2681</v>
      </c>
      <c r="AT104" s="189" t="s">
        <v>167</v>
      </c>
      <c r="AU104" s="189" t="s">
        <v>90</v>
      </c>
      <c r="AY104" s="16" t="s">
        <v>165</v>
      </c>
      <c r="BE104" s="190">
        <f>IF(N104="základní",J104,0)</f>
        <v>0</v>
      </c>
      <c r="BF104" s="190">
        <f>IF(N104="snížená",J104,0)</f>
        <v>0</v>
      </c>
      <c r="BG104" s="190">
        <f>IF(N104="zákl. přenesená",J104,0)</f>
        <v>0</v>
      </c>
      <c r="BH104" s="190">
        <f>IF(N104="sníž. přenesená",J104,0)</f>
        <v>0</v>
      </c>
      <c r="BI104" s="190">
        <f>IF(N104="nulová",J104,0)</f>
        <v>0</v>
      </c>
      <c r="BJ104" s="16" t="s">
        <v>88</v>
      </c>
      <c r="BK104" s="190">
        <f>ROUND(I104*H104,2)</f>
        <v>0</v>
      </c>
      <c r="BL104" s="16" t="s">
        <v>2681</v>
      </c>
      <c r="BM104" s="189" t="s">
        <v>2710</v>
      </c>
    </row>
    <row r="105" spans="1:65" s="2" customFormat="1">
      <c r="A105" s="34"/>
      <c r="B105" s="35"/>
      <c r="C105" s="36"/>
      <c r="D105" s="191" t="s">
        <v>174</v>
      </c>
      <c r="E105" s="36"/>
      <c r="F105" s="192" t="s">
        <v>2711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6" t="s">
        <v>174</v>
      </c>
      <c r="AU105" s="16" t="s">
        <v>90</v>
      </c>
    </row>
    <row r="106" spans="1:65" s="2" customFormat="1" ht="16.5" customHeight="1">
      <c r="A106" s="34"/>
      <c r="B106" s="35"/>
      <c r="C106" s="178" t="s">
        <v>210</v>
      </c>
      <c r="D106" s="178" t="s">
        <v>167</v>
      </c>
      <c r="E106" s="179" t="s">
        <v>2712</v>
      </c>
      <c r="F106" s="180" t="s">
        <v>2713</v>
      </c>
      <c r="G106" s="181" t="s">
        <v>1173</v>
      </c>
      <c r="H106" s="182">
        <v>1</v>
      </c>
      <c r="I106" s="183"/>
      <c r="J106" s="184">
        <f>ROUND(I106*H106,2)</f>
        <v>0</v>
      </c>
      <c r="K106" s="180" t="s">
        <v>171</v>
      </c>
      <c r="L106" s="39"/>
      <c r="M106" s="185" t="s">
        <v>79</v>
      </c>
      <c r="N106" s="186" t="s">
        <v>51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2681</v>
      </c>
      <c r="AT106" s="189" t="s">
        <v>167</v>
      </c>
      <c r="AU106" s="189" t="s">
        <v>90</v>
      </c>
      <c r="AY106" s="16" t="s">
        <v>165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6" t="s">
        <v>88</v>
      </c>
      <c r="BK106" s="190">
        <f>ROUND(I106*H106,2)</f>
        <v>0</v>
      </c>
      <c r="BL106" s="16" t="s">
        <v>2681</v>
      </c>
      <c r="BM106" s="189" t="s">
        <v>2714</v>
      </c>
    </row>
    <row r="107" spans="1:65" s="2" customFormat="1">
      <c r="A107" s="34"/>
      <c r="B107" s="35"/>
      <c r="C107" s="36"/>
      <c r="D107" s="191" t="s">
        <v>174</v>
      </c>
      <c r="E107" s="36"/>
      <c r="F107" s="192" t="s">
        <v>2715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6" t="s">
        <v>174</v>
      </c>
      <c r="AU107" s="16" t="s">
        <v>90</v>
      </c>
    </row>
    <row r="108" spans="1:65" s="2" customFormat="1" ht="16.5" customHeight="1">
      <c r="A108" s="34"/>
      <c r="B108" s="35"/>
      <c r="C108" s="178" t="s">
        <v>218</v>
      </c>
      <c r="D108" s="178" t="s">
        <v>167</v>
      </c>
      <c r="E108" s="179" t="s">
        <v>2716</v>
      </c>
      <c r="F108" s="180" t="s">
        <v>2717</v>
      </c>
      <c r="G108" s="181" t="s">
        <v>1173</v>
      </c>
      <c r="H108" s="182">
        <v>1</v>
      </c>
      <c r="I108" s="183"/>
      <c r="J108" s="184">
        <f>ROUND(I108*H108,2)</f>
        <v>0</v>
      </c>
      <c r="K108" s="180" t="s">
        <v>171</v>
      </c>
      <c r="L108" s="39"/>
      <c r="M108" s="185" t="s">
        <v>79</v>
      </c>
      <c r="N108" s="186" t="s">
        <v>51</v>
      </c>
      <c r="O108" s="64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9" t="s">
        <v>2681</v>
      </c>
      <c r="AT108" s="189" t="s">
        <v>167</v>
      </c>
      <c r="AU108" s="189" t="s">
        <v>90</v>
      </c>
      <c r="AY108" s="16" t="s">
        <v>165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6" t="s">
        <v>88</v>
      </c>
      <c r="BK108" s="190">
        <f>ROUND(I108*H108,2)</f>
        <v>0</v>
      </c>
      <c r="BL108" s="16" t="s">
        <v>2681</v>
      </c>
      <c r="BM108" s="189" t="s">
        <v>2718</v>
      </c>
    </row>
    <row r="109" spans="1:65" s="2" customFormat="1">
      <c r="A109" s="34"/>
      <c r="B109" s="35"/>
      <c r="C109" s="36"/>
      <c r="D109" s="191" t="s">
        <v>174</v>
      </c>
      <c r="E109" s="36"/>
      <c r="F109" s="192" t="s">
        <v>2719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6" t="s">
        <v>174</v>
      </c>
      <c r="AU109" s="16" t="s">
        <v>90</v>
      </c>
    </row>
    <row r="110" spans="1:65" s="2" customFormat="1" ht="48.75">
      <c r="A110" s="34"/>
      <c r="B110" s="35"/>
      <c r="C110" s="36"/>
      <c r="D110" s="198" t="s">
        <v>569</v>
      </c>
      <c r="E110" s="36"/>
      <c r="F110" s="218" t="s">
        <v>2720</v>
      </c>
      <c r="G110" s="36"/>
      <c r="H110" s="36"/>
      <c r="I110" s="193"/>
      <c r="J110" s="36"/>
      <c r="K110" s="36"/>
      <c r="L110" s="39"/>
      <c r="M110" s="194"/>
      <c r="N110" s="195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6" t="s">
        <v>569</v>
      </c>
      <c r="AU110" s="16" t="s">
        <v>90</v>
      </c>
    </row>
    <row r="111" spans="1:65" s="12" customFormat="1" ht="22.9" customHeight="1">
      <c r="B111" s="162"/>
      <c r="C111" s="163"/>
      <c r="D111" s="164" t="s">
        <v>80</v>
      </c>
      <c r="E111" s="176" t="s">
        <v>2721</v>
      </c>
      <c r="F111" s="176" t="s">
        <v>2722</v>
      </c>
      <c r="G111" s="163"/>
      <c r="H111" s="163"/>
      <c r="I111" s="166"/>
      <c r="J111" s="177">
        <f>BK111</f>
        <v>0</v>
      </c>
      <c r="K111" s="163"/>
      <c r="L111" s="168"/>
      <c r="M111" s="169"/>
      <c r="N111" s="170"/>
      <c r="O111" s="170"/>
      <c r="P111" s="171">
        <f>SUM(P112:P114)</f>
        <v>0</v>
      </c>
      <c r="Q111" s="170"/>
      <c r="R111" s="171">
        <f>SUM(R112:R114)</f>
        <v>0</v>
      </c>
      <c r="S111" s="170"/>
      <c r="T111" s="172">
        <f>SUM(T112:T114)</f>
        <v>0</v>
      </c>
      <c r="AR111" s="173" t="s">
        <v>195</v>
      </c>
      <c r="AT111" s="174" t="s">
        <v>80</v>
      </c>
      <c r="AU111" s="174" t="s">
        <v>88</v>
      </c>
      <c r="AY111" s="173" t="s">
        <v>165</v>
      </c>
      <c r="BK111" s="175">
        <f>SUM(BK112:BK114)</f>
        <v>0</v>
      </c>
    </row>
    <row r="112" spans="1:65" s="2" customFormat="1" ht="16.5" customHeight="1">
      <c r="A112" s="34"/>
      <c r="B112" s="35"/>
      <c r="C112" s="178" t="s">
        <v>223</v>
      </c>
      <c r="D112" s="178" t="s">
        <v>167</v>
      </c>
      <c r="E112" s="179" t="s">
        <v>2723</v>
      </c>
      <c r="F112" s="180" t="s">
        <v>2724</v>
      </c>
      <c r="G112" s="181" t="s">
        <v>1173</v>
      </c>
      <c r="H112" s="182">
        <v>1</v>
      </c>
      <c r="I112" s="183"/>
      <c r="J112" s="184">
        <f>ROUND(I112*H112,2)</f>
        <v>0</v>
      </c>
      <c r="K112" s="180" t="s">
        <v>171</v>
      </c>
      <c r="L112" s="39"/>
      <c r="M112" s="185" t="s">
        <v>79</v>
      </c>
      <c r="N112" s="186" t="s">
        <v>51</v>
      </c>
      <c r="O112" s="64"/>
      <c r="P112" s="187">
        <f>O112*H112</f>
        <v>0</v>
      </c>
      <c r="Q112" s="187">
        <v>0</v>
      </c>
      <c r="R112" s="187">
        <f>Q112*H112</f>
        <v>0</v>
      </c>
      <c r="S112" s="187">
        <v>0</v>
      </c>
      <c r="T112" s="18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9" t="s">
        <v>2681</v>
      </c>
      <c r="AT112" s="189" t="s">
        <v>167</v>
      </c>
      <c r="AU112" s="189" t="s">
        <v>90</v>
      </c>
      <c r="AY112" s="16" t="s">
        <v>165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6" t="s">
        <v>88</v>
      </c>
      <c r="BK112" s="190">
        <f>ROUND(I112*H112,2)</f>
        <v>0</v>
      </c>
      <c r="BL112" s="16" t="s">
        <v>2681</v>
      </c>
      <c r="BM112" s="189" t="s">
        <v>2725</v>
      </c>
    </row>
    <row r="113" spans="1:47" s="2" customFormat="1">
      <c r="A113" s="34"/>
      <c r="B113" s="35"/>
      <c r="C113" s="36"/>
      <c r="D113" s="191" t="s">
        <v>174</v>
      </c>
      <c r="E113" s="36"/>
      <c r="F113" s="192" t="s">
        <v>2726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6" t="s">
        <v>174</v>
      </c>
      <c r="AU113" s="16" t="s">
        <v>90</v>
      </c>
    </row>
    <row r="114" spans="1:47" s="2" customFormat="1" ht="39">
      <c r="A114" s="34"/>
      <c r="B114" s="35"/>
      <c r="C114" s="36"/>
      <c r="D114" s="198" t="s">
        <v>569</v>
      </c>
      <c r="E114" s="36"/>
      <c r="F114" s="218" t="s">
        <v>2727</v>
      </c>
      <c r="G114" s="36"/>
      <c r="H114" s="36"/>
      <c r="I114" s="193"/>
      <c r="J114" s="36"/>
      <c r="K114" s="36"/>
      <c r="L114" s="39"/>
      <c r="M114" s="228"/>
      <c r="N114" s="229"/>
      <c r="O114" s="225"/>
      <c r="P114" s="225"/>
      <c r="Q114" s="225"/>
      <c r="R114" s="225"/>
      <c r="S114" s="225"/>
      <c r="T114" s="23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6" t="s">
        <v>569</v>
      </c>
      <c r="AU114" s="16" t="s">
        <v>90</v>
      </c>
    </row>
    <row r="115" spans="1:47" s="2" customFormat="1" ht="6.95" customHeight="1">
      <c r="A115" s="34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39"/>
      <c r="M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</sheetData>
  <sheetProtection algorithmName="SHA-512" hashValue="/3vpUh2uPx7PbSkhIWnu4OX2Q9SM3R6P2fDYZCh9Sc7f7ku5DdY+lbHcL+DYpxkL1ZLk9d9rbnja5RGl+NsKag==" saltValue="r07kqrmDFinIuA6H1DY5CXZooqAnv3caCajeID6lTSOgLuH/ydkNgSCI8XlUCWn+JKKb5Q7xNp/PyaAeu7B09g==" spinCount="100000" sheet="1" objects="1" scenarios="1" formatColumns="0" formatRows="0" autoFilter="0"/>
  <autoFilter ref="C83:K114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600-000000000000}"/>
    <hyperlink ref="F91" r:id="rId2" xr:uid="{00000000-0004-0000-0600-000001000000}"/>
    <hyperlink ref="F94" r:id="rId3" xr:uid="{00000000-0004-0000-0600-000002000000}"/>
    <hyperlink ref="F97" r:id="rId4" xr:uid="{00000000-0004-0000-0600-000003000000}"/>
    <hyperlink ref="F101" r:id="rId5" xr:uid="{00000000-0004-0000-0600-000004000000}"/>
    <hyperlink ref="F105" r:id="rId6" xr:uid="{00000000-0004-0000-0600-000005000000}"/>
    <hyperlink ref="F107" r:id="rId7" xr:uid="{00000000-0004-0000-0600-000006000000}"/>
    <hyperlink ref="F109" r:id="rId8" xr:uid="{00000000-0004-0000-0600-000007000000}"/>
    <hyperlink ref="F113" r:id="rId9" xr:uid="{00000000-0004-0000-0600-00000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1" customWidth="1"/>
    <col min="2" max="2" width="1.6640625" style="231" customWidth="1"/>
    <col min="3" max="4" width="5" style="231" customWidth="1"/>
    <col min="5" max="5" width="11.6640625" style="231" customWidth="1"/>
    <col min="6" max="6" width="9.1640625" style="231" customWidth="1"/>
    <col min="7" max="7" width="5" style="231" customWidth="1"/>
    <col min="8" max="8" width="77.83203125" style="231" customWidth="1"/>
    <col min="9" max="10" width="20" style="231" customWidth="1"/>
    <col min="11" max="11" width="1.6640625" style="231" customWidth="1"/>
  </cols>
  <sheetData>
    <row r="1" spans="2:11" s="1" customFormat="1" ht="37.5" customHeight="1"/>
    <row r="2" spans="2:11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pans="2:11" s="14" customFormat="1" ht="45" customHeight="1">
      <c r="B3" s="235"/>
      <c r="C3" s="369" t="s">
        <v>2728</v>
      </c>
      <c r="D3" s="369"/>
      <c r="E3" s="369"/>
      <c r="F3" s="369"/>
      <c r="G3" s="369"/>
      <c r="H3" s="369"/>
      <c r="I3" s="369"/>
      <c r="J3" s="369"/>
      <c r="K3" s="236"/>
    </row>
    <row r="4" spans="2:11" s="1" customFormat="1" ht="25.5" customHeight="1">
      <c r="B4" s="237"/>
      <c r="C4" s="370" t="s">
        <v>2729</v>
      </c>
      <c r="D4" s="370"/>
      <c r="E4" s="370"/>
      <c r="F4" s="370"/>
      <c r="G4" s="370"/>
      <c r="H4" s="370"/>
      <c r="I4" s="370"/>
      <c r="J4" s="370"/>
      <c r="K4" s="238"/>
    </row>
    <row r="5" spans="2:11" s="1" customFormat="1" ht="5.25" customHeight="1">
      <c r="B5" s="237"/>
      <c r="C5" s="239"/>
      <c r="D5" s="239"/>
      <c r="E5" s="239"/>
      <c r="F5" s="239"/>
      <c r="G5" s="239"/>
      <c r="H5" s="239"/>
      <c r="I5" s="239"/>
      <c r="J5" s="239"/>
      <c r="K5" s="238"/>
    </row>
    <row r="6" spans="2:11" s="1" customFormat="1" ht="15" customHeight="1">
      <c r="B6" s="237"/>
      <c r="C6" s="368" t="s">
        <v>2730</v>
      </c>
      <c r="D6" s="368"/>
      <c r="E6" s="368"/>
      <c r="F6" s="368"/>
      <c r="G6" s="368"/>
      <c r="H6" s="368"/>
      <c r="I6" s="368"/>
      <c r="J6" s="368"/>
      <c r="K6" s="238"/>
    </row>
    <row r="7" spans="2:11" s="1" customFormat="1" ht="15" customHeight="1">
      <c r="B7" s="241"/>
      <c r="C7" s="368" t="s">
        <v>2731</v>
      </c>
      <c r="D7" s="368"/>
      <c r="E7" s="368"/>
      <c r="F7" s="368"/>
      <c r="G7" s="368"/>
      <c r="H7" s="368"/>
      <c r="I7" s="368"/>
      <c r="J7" s="368"/>
      <c r="K7" s="238"/>
    </row>
    <row r="8" spans="2:11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pans="2:11" s="1" customFormat="1" ht="15" customHeight="1">
      <c r="B9" s="241"/>
      <c r="C9" s="368" t="s">
        <v>2732</v>
      </c>
      <c r="D9" s="368"/>
      <c r="E9" s="368"/>
      <c r="F9" s="368"/>
      <c r="G9" s="368"/>
      <c r="H9" s="368"/>
      <c r="I9" s="368"/>
      <c r="J9" s="368"/>
      <c r="K9" s="238"/>
    </row>
    <row r="10" spans="2:11" s="1" customFormat="1" ht="15" customHeight="1">
      <c r="B10" s="241"/>
      <c r="C10" s="240"/>
      <c r="D10" s="368" t="s">
        <v>2733</v>
      </c>
      <c r="E10" s="368"/>
      <c r="F10" s="368"/>
      <c r="G10" s="368"/>
      <c r="H10" s="368"/>
      <c r="I10" s="368"/>
      <c r="J10" s="368"/>
      <c r="K10" s="238"/>
    </row>
    <row r="11" spans="2:11" s="1" customFormat="1" ht="15" customHeight="1">
      <c r="B11" s="241"/>
      <c r="C11" s="242"/>
      <c r="D11" s="368" t="s">
        <v>2734</v>
      </c>
      <c r="E11" s="368"/>
      <c r="F11" s="368"/>
      <c r="G11" s="368"/>
      <c r="H11" s="368"/>
      <c r="I11" s="368"/>
      <c r="J11" s="368"/>
      <c r="K11" s="238"/>
    </row>
    <row r="12" spans="2:11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pans="2:11" s="1" customFormat="1" ht="15" customHeight="1">
      <c r="B13" s="241"/>
      <c r="C13" s="242"/>
      <c r="D13" s="243" t="s">
        <v>2735</v>
      </c>
      <c r="E13" s="240"/>
      <c r="F13" s="240"/>
      <c r="G13" s="240"/>
      <c r="H13" s="240"/>
      <c r="I13" s="240"/>
      <c r="J13" s="240"/>
      <c r="K13" s="238"/>
    </row>
    <row r="14" spans="2:11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pans="2:11" s="1" customFormat="1" ht="15" customHeight="1">
      <c r="B15" s="241"/>
      <c r="C15" s="242"/>
      <c r="D15" s="368" t="s">
        <v>2736</v>
      </c>
      <c r="E15" s="368"/>
      <c r="F15" s="368"/>
      <c r="G15" s="368"/>
      <c r="H15" s="368"/>
      <c r="I15" s="368"/>
      <c r="J15" s="368"/>
      <c r="K15" s="238"/>
    </row>
    <row r="16" spans="2:11" s="1" customFormat="1" ht="15" customHeight="1">
      <c r="B16" s="241"/>
      <c r="C16" s="242"/>
      <c r="D16" s="368" t="s">
        <v>2737</v>
      </c>
      <c r="E16" s="368"/>
      <c r="F16" s="368"/>
      <c r="G16" s="368"/>
      <c r="H16" s="368"/>
      <c r="I16" s="368"/>
      <c r="J16" s="368"/>
      <c r="K16" s="238"/>
    </row>
    <row r="17" spans="2:11" s="1" customFormat="1" ht="15" customHeight="1">
      <c r="B17" s="241"/>
      <c r="C17" s="242"/>
      <c r="D17" s="368" t="s">
        <v>2738</v>
      </c>
      <c r="E17" s="368"/>
      <c r="F17" s="368"/>
      <c r="G17" s="368"/>
      <c r="H17" s="368"/>
      <c r="I17" s="368"/>
      <c r="J17" s="368"/>
      <c r="K17" s="238"/>
    </row>
    <row r="18" spans="2:11" s="1" customFormat="1" ht="15" customHeight="1">
      <c r="B18" s="241"/>
      <c r="C18" s="242"/>
      <c r="D18" s="242"/>
      <c r="E18" s="244" t="s">
        <v>87</v>
      </c>
      <c r="F18" s="368" t="s">
        <v>2739</v>
      </c>
      <c r="G18" s="368"/>
      <c r="H18" s="368"/>
      <c r="I18" s="368"/>
      <c r="J18" s="368"/>
      <c r="K18" s="238"/>
    </row>
    <row r="19" spans="2:11" s="1" customFormat="1" ht="15" customHeight="1">
      <c r="B19" s="241"/>
      <c r="C19" s="242"/>
      <c r="D19" s="242"/>
      <c r="E19" s="244" t="s">
        <v>2740</v>
      </c>
      <c r="F19" s="368" t="s">
        <v>2741</v>
      </c>
      <c r="G19" s="368"/>
      <c r="H19" s="368"/>
      <c r="I19" s="368"/>
      <c r="J19" s="368"/>
      <c r="K19" s="238"/>
    </row>
    <row r="20" spans="2:11" s="1" customFormat="1" ht="15" customHeight="1">
      <c r="B20" s="241"/>
      <c r="C20" s="242"/>
      <c r="D20" s="242"/>
      <c r="E20" s="244" t="s">
        <v>2742</v>
      </c>
      <c r="F20" s="368" t="s">
        <v>2743</v>
      </c>
      <c r="G20" s="368"/>
      <c r="H20" s="368"/>
      <c r="I20" s="368"/>
      <c r="J20" s="368"/>
      <c r="K20" s="238"/>
    </row>
    <row r="21" spans="2:11" s="1" customFormat="1" ht="15" customHeight="1">
      <c r="B21" s="241"/>
      <c r="C21" s="242"/>
      <c r="D21" s="242"/>
      <c r="E21" s="244" t="s">
        <v>108</v>
      </c>
      <c r="F21" s="368" t="s">
        <v>109</v>
      </c>
      <c r="G21" s="368"/>
      <c r="H21" s="368"/>
      <c r="I21" s="368"/>
      <c r="J21" s="368"/>
      <c r="K21" s="238"/>
    </row>
    <row r="22" spans="2:11" s="1" customFormat="1" ht="15" customHeight="1">
      <c r="B22" s="241"/>
      <c r="C22" s="242"/>
      <c r="D22" s="242"/>
      <c r="E22" s="244" t="s">
        <v>2744</v>
      </c>
      <c r="F22" s="368" t="s">
        <v>1971</v>
      </c>
      <c r="G22" s="368"/>
      <c r="H22" s="368"/>
      <c r="I22" s="368"/>
      <c r="J22" s="368"/>
      <c r="K22" s="238"/>
    </row>
    <row r="23" spans="2:11" s="1" customFormat="1" ht="15" customHeight="1">
      <c r="B23" s="241"/>
      <c r="C23" s="242"/>
      <c r="D23" s="242"/>
      <c r="E23" s="244" t="s">
        <v>94</v>
      </c>
      <c r="F23" s="368" t="s">
        <v>2745</v>
      </c>
      <c r="G23" s="368"/>
      <c r="H23" s="368"/>
      <c r="I23" s="368"/>
      <c r="J23" s="368"/>
      <c r="K23" s="238"/>
    </row>
    <row r="24" spans="2:11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pans="2:11" s="1" customFormat="1" ht="15" customHeight="1">
      <c r="B25" s="241"/>
      <c r="C25" s="368" t="s">
        <v>2746</v>
      </c>
      <c r="D25" s="368"/>
      <c r="E25" s="368"/>
      <c r="F25" s="368"/>
      <c r="G25" s="368"/>
      <c r="H25" s="368"/>
      <c r="I25" s="368"/>
      <c r="J25" s="368"/>
      <c r="K25" s="238"/>
    </row>
    <row r="26" spans="2:11" s="1" customFormat="1" ht="15" customHeight="1">
      <c r="B26" s="241"/>
      <c r="C26" s="368" t="s">
        <v>2747</v>
      </c>
      <c r="D26" s="368"/>
      <c r="E26" s="368"/>
      <c r="F26" s="368"/>
      <c r="G26" s="368"/>
      <c r="H26" s="368"/>
      <c r="I26" s="368"/>
      <c r="J26" s="368"/>
      <c r="K26" s="238"/>
    </row>
    <row r="27" spans="2:11" s="1" customFormat="1" ht="15" customHeight="1">
      <c r="B27" s="241"/>
      <c r="C27" s="240"/>
      <c r="D27" s="368" t="s">
        <v>2748</v>
      </c>
      <c r="E27" s="368"/>
      <c r="F27" s="368"/>
      <c r="G27" s="368"/>
      <c r="H27" s="368"/>
      <c r="I27" s="368"/>
      <c r="J27" s="368"/>
      <c r="K27" s="238"/>
    </row>
    <row r="28" spans="2:11" s="1" customFormat="1" ht="15" customHeight="1">
      <c r="B28" s="241"/>
      <c r="C28" s="242"/>
      <c r="D28" s="368" t="s">
        <v>2749</v>
      </c>
      <c r="E28" s="368"/>
      <c r="F28" s="368"/>
      <c r="G28" s="368"/>
      <c r="H28" s="368"/>
      <c r="I28" s="368"/>
      <c r="J28" s="368"/>
      <c r="K28" s="238"/>
    </row>
    <row r="29" spans="2:11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pans="2:11" s="1" customFormat="1" ht="15" customHeight="1">
      <c r="B30" s="241"/>
      <c r="C30" s="242"/>
      <c r="D30" s="368" t="s">
        <v>2750</v>
      </c>
      <c r="E30" s="368"/>
      <c r="F30" s="368"/>
      <c r="G30" s="368"/>
      <c r="H30" s="368"/>
      <c r="I30" s="368"/>
      <c r="J30" s="368"/>
      <c r="K30" s="238"/>
    </row>
    <row r="31" spans="2:11" s="1" customFormat="1" ht="15" customHeight="1">
      <c r="B31" s="241"/>
      <c r="C31" s="242"/>
      <c r="D31" s="368" t="s">
        <v>2751</v>
      </c>
      <c r="E31" s="368"/>
      <c r="F31" s="368"/>
      <c r="G31" s="368"/>
      <c r="H31" s="368"/>
      <c r="I31" s="368"/>
      <c r="J31" s="368"/>
      <c r="K31" s="238"/>
    </row>
    <row r="32" spans="2:11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pans="2:11" s="1" customFormat="1" ht="15" customHeight="1">
      <c r="B33" s="241"/>
      <c r="C33" s="242"/>
      <c r="D33" s="368" t="s">
        <v>2752</v>
      </c>
      <c r="E33" s="368"/>
      <c r="F33" s="368"/>
      <c r="G33" s="368"/>
      <c r="H33" s="368"/>
      <c r="I33" s="368"/>
      <c r="J33" s="368"/>
      <c r="K33" s="238"/>
    </row>
    <row r="34" spans="2:11" s="1" customFormat="1" ht="15" customHeight="1">
      <c r="B34" s="241"/>
      <c r="C34" s="242"/>
      <c r="D34" s="368" t="s">
        <v>2753</v>
      </c>
      <c r="E34" s="368"/>
      <c r="F34" s="368"/>
      <c r="G34" s="368"/>
      <c r="H34" s="368"/>
      <c r="I34" s="368"/>
      <c r="J34" s="368"/>
      <c r="K34" s="238"/>
    </row>
    <row r="35" spans="2:11" s="1" customFormat="1" ht="15" customHeight="1">
      <c r="B35" s="241"/>
      <c r="C35" s="242"/>
      <c r="D35" s="368" t="s">
        <v>2754</v>
      </c>
      <c r="E35" s="368"/>
      <c r="F35" s="368"/>
      <c r="G35" s="368"/>
      <c r="H35" s="368"/>
      <c r="I35" s="368"/>
      <c r="J35" s="368"/>
      <c r="K35" s="238"/>
    </row>
    <row r="36" spans="2:11" s="1" customFormat="1" ht="15" customHeight="1">
      <c r="B36" s="241"/>
      <c r="C36" s="242"/>
      <c r="D36" s="240"/>
      <c r="E36" s="243" t="s">
        <v>151</v>
      </c>
      <c r="F36" s="240"/>
      <c r="G36" s="368" t="s">
        <v>2755</v>
      </c>
      <c r="H36" s="368"/>
      <c r="I36" s="368"/>
      <c r="J36" s="368"/>
      <c r="K36" s="238"/>
    </row>
    <row r="37" spans="2:11" s="1" customFormat="1" ht="30.75" customHeight="1">
      <c r="B37" s="241"/>
      <c r="C37" s="242"/>
      <c r="D37" s="240"/>
      <c r="E37" s="243" t="s">
        <v>2756</v>
      </c>
      <c r="F37" s="240"/>
      <c r="G37" s="368" t="s">
        <v>2757</v>
      </c>
      <c r="H37" s="368"/>
      <c r="I37" s="368"/>
      <c r="J37" s="368"/>
      <c r="K37" s="238"/>
    </row>
    <row r="38" spans="2:11" s="1" customFormat="1" ht="15" customHeight="1">
      <c r="B38" s="241"/>
      <c r="C38" s="242"/>
      <c r="D38" s="240"/>
      <c r="E38" s="243" t="s">
        <v>61</v>
      </c>
      <c r="F38" s="240"/>
      <c r="G38" s="368" t="s">
        <v>2758</v>
      </c>
      <c r="H38" s="368"/>
      <c r="I38" s="368"/>
      <c r="J38" s="368"/>
      <c r="K38" s="238"/>
    </row>
    <row r="39" spans="2:11" s="1" customFormat="1" ht="15" customHeight="1">
      <c r="B39" s="241"/>
      <c r="C39" s="242"/>
      <c r="D39" s="240"/>
      <c r="E39" s="243" t="s">
        <v>62</v>
      </c>
      <c r="F39" s="240"/>
      <c r="G39" s="368" t="s">
        <v>2759</v>
      </c>
      <c r="H39" s="368"/>
      <c r="I39" s="368"/>
      <c r="J39" s="368"/>
      <c r="K39" s="238"/>
    </row>
    <row r="40" spans="2:11" s="1" customFormat="1" ht="15" customHeight="1">
      <c r="B40" s="241"/>
      <c r="C40" s="242"/>
      <c r="D40" s="240"/>
      <c r="E40" s="243" t="s">
        <v>152</v>
      </c>
      <c r="F40" s="240"/>
      <c r="G40" s="368" t="s">
        <v>2760</v>
      </c>
      <c r="H40" s="368"/>
      <c r="I40" s="368"/>
      <c r="J40" s="368"/>
      <c r="K40" s="238"/>
    </row>
    <row r="41" spans="2:11" s="1" customFormat="1" ht="15" customHeight="1">
      <c r="B41" s="241"/>
      <c r="C41" s="242"/>
      <c r="D41" s="240"/>
      <c r="E41" s="243" t="s">
        <v>153</v>
      </c>
      <c r="F41" s="240"/>
      <c r="G41" s="368" t="s">
        <v>2761</v>
      </c>
      <c r="H41" s="368"/>
      <c r="I41" s="368"/>
      <c r="J41" s="368"/>
      <c r="K41" s="238"/>
    </row>
    <row r="42" spans="2:11" s="1" customFormat="1" ht="15" customHeight="1">
      <c r="B42" s="241"/>
      <c r="C42" s="242"/>
      <c r="D42" s="240"/>
      <c r="E42" s="243" t="s">
        <v>2762</v>
      </c>
      <c r="F42" s="240"/>
      <c r="G42" s="368" t="s">
        <v>2763</v>
      </c>
      <c r="H42" s="368"/>
      <c r="I42" s="368"/>
      <c r="J42" s="368"/>
      <c r="K42" s="238"/>
    </row>
    <row r="43" spans="2:11" s="1" customFormat="1" ht="15" customHeight="1">
      <c r="B43" s="241"/>
      <c r="C43" s="242"/>
      <c r="D43" s="240"/>
      <c r="E43" s="243"/>
      <c r="F43" s="240"/>
      <c r="G43" s="368" t="s">
        <v>2764</v>
      </c>
      <c r="H43" s="368"/>
      <c r="I43" s="368"/>
      <c r="J43" s="368"/>
      <c r="K43" s="238"/>
    </row>
    <row r="44" spans="2:11" s="1" customFormat="1" ht="15" customHeight="1">
      <c r="B44" s="241"/>
      <c r="C44" s="242"/>
      <c r="D44" s="240"/>
      <c r="E44" s="243" t="s">
        <v>2765</v>
      </c>
      <c r="F44" s="240"/>
      <c r="G44" s="368" t="s">
        <v>2766</v>
      </c>
      <c r="H44" s="368"/>
      <c r="I44" s="368"/>
      <c r="J44" s="368"/>
      <c r="K44" s="238"/>
    </row>
    <row r="45" spans="2:11" s="1" customFormat="1" ht="15" customHeight="1">
      <c r="B45" s="241"/>
      <c r="C45" s="242"/>
      <c r="D45" s="240"/>
      <c r="E45" s="243" t="s">
        <v>155</v>
      </c>
      <c r="F45" s="240"/>
      <c r="G45" s="368" t="s">
        <v>2767</v>
      </c>
      <c r="H45" s="368"/>
      <c r="I45" s="368"/>
      <c r="J45" s="368"/>
      <c r="K45" s="238"/>
    </row>
    <row r="46" spans="2:11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pans="2:11" s="1" customFormat="1" ht="15" customHeight="1">
      <c r="B47" s="241"/>
      <c r="C47" s="242"/>
      <c r="D47" s="368" t="s">
        <v>2768</v>
      </c>
      <c r="E47" s="368"/>
      <c r="F47" s="368"/>
      <c r="G47" s="368"/>
      <c r="H47" s="368"/>
      <c r="I47" s="368"/>
      <c r="J47" s="368"/>
      <c r="K47" s="238"/>
    </row>
    <row r="48" spans="2:11" s="1" customFormat="1" ht="15" customHeight="1">
      <c r="B48" s="241"/>
      <c r="C48" s="242"/>
      <c r="D48" s="242"/>
      <c r="E48" s="368" t="s">
        <v>2769</v>
      </c>
      <c r="F48" s="368"/>
      <c r="G48" s="368"/>
      <c r="H48" s="368"/>
      <c r="I48" s="368"/>
      <c r="J48" s="368"/>
      <c r="K48" s="238"/>
    </row>
    <row r="49" spans="2:11" s="1" customFormat="1" ht="15" customHeight="1">
      <c r="B49" s="241"/>
      <c r="C49" s="242"/>
      <c r="D49" s="242"/>
      <c r="E49" s="368" t="s">
        <v>2770</v>
      </c>
      <c r="F49" s="368"/>
      <c r="G49" s="368"/>
      <c r="H49" s="368"/>
      <c r="I49" s="368"/>
      <c r="J49" s="368"/>
      <c r="K49" s="238"/>
    </row>
    <row r="50" spans="2:11" s="1" customFormat="1" ht="15" customHeight="1">
      <c r="B50" s="241"/>
      <c r="C50" s="242"/>
      <c r="D50" s="242"/>
      <c r="E50" s="368" t="s">
        <v>2771</v>
      </c>
      <c r="F50" s="368"/>
      <c r="G50" s="368"/>
      <c r="H50" s="368"/>
      <c r="I50" s="368"/>
      <c r="J50" s="368"/>
      <c r="K50" s="238"/>
    </row>
    <row r="51" spans="2:11" s="1" customFormat="1" ht="15" customHeight="1">
      <c r="B51" s="241"/>
      <c r="C51" s="242"/>
      <c r="D51" s="368" t="s">
        <v>2772</v>
      </c>
      <c r="E51" s="368"/>
      <c r="F51" s="368"/>
      <c r="G51" s="368"/>
      <c r="H51" s="368"/>
      <c r="I51" s="368"/>
      <c r="J51" s="368"/>
      <c r="K51" s="238"/>
    </row>
    <row r="52" spans="2:11" s="1" customFormat="1" ht="25.5" customHeight="1">
      <c r="B52" s="237"/>
      <c r="C52" s="370" t="s">
        <v>2773</v>
      </c>
      <c r="D52" s="370"/>
      <c r="E52" s="370"/>
      <c r="F52" s="370"/>
      <c r="G52" s="370"/>
      <c r="H52" s="370"/>
      <c r="I52" s="370"/>
      <c r="J52" s="370"/>
      <c r="K52" s="238"/>
    </row>
    <row r="53" spans="2:11" s="1" customFormat="1" ht="5.25" customHeight="1">
      <c r="B53" s="237"/>
      <c r="C53" s="239"/>
      <c r="D53" s="239"/>
      <c r="E53" s="239"/>
      <c r="F53" s="239"/>
      <c r="G53" s="239"/>
      <c r="H53" s="239"/>
      <c r="I53" s="239"/>
      <c r="J53" s="239"/>
      <c r="K53" s="238"/>
    </row>
    <row r="54" spans="2:11" s="1" customFormat="1" ht="15" customHeight="1">
      <c r="B54" s="237"/>
      <c r="C54" s="368" t="s">
        <v>2774</v>
      </c>
      <c r="D54" s="368"/>
      <c r="E54" s="368"/>
      <c r="F54" s="368"/>
      <c r="G54" s="368"/>
      <c r="H54" s="368"/>
      <c r="I54" s="368"/>
      <c r="J54" s="368"/>
      <c r="K54" s="238"/>
    </row>
    <row r="55" spans="2:11" s="1" customFormat="1" ht="15" customHeight="1">
      <c r="B55" s="237"/>
      <c r="C55" s="368" t="s">
        <v>2775</v>
      </c>
      <c r="D55" s="368"/>
      <c r="E55" s="368"/>
      <c r="F55" s="368"/>
      <c r="G55" s="368"/>
      <c r="H55" s="368"/>
      <c r="I55" s="368"/>
      <c r="J55" s="368"/>
      <c r="K55" s="238"/>
    </row>
    <row r="56" spans="2:11" s="1" customFormat="1" ht="12.75" customHeight="1">
      <c r="B56" s="237"/>
      <c r="C56" s="240"/>
      <c r="D56" s="240"/>
      <c r="E56" s="240"/>
      <c r="F56" s="240"/>
      <c r="G56" s="240"/>
      <c r="H56" s="240"/>
      <c r="I56" s="240"/>
      <c r="J56" s="240"/>
      <c r="K56" s="238"/>
    </row>
    <row r="57" spans="2:11" s="1" customFormat="1" ht="15" customHeight="1">
      <c r="B57" s="237"/>
      <c r="C57" s="368" t="s">
        <v>2776</v>
      </c>
      <c r="D57" s="368"/>
      <c r="E57" s="368"/>
      <c r="F57" s="368"/>
      <c r="G57" s="368"/>
      <c r="H57" s="368"/>
      <c r="I57" s="368"/>
      <c r="J57" s="368"/>
      <c r="K57" s="238"/>
    </row>
    <row r="58" spans="2:11" s="1" customFormat="1" ht="15" customHeight="1">
      <c r="B58" s="237"/>
      <c r="C58" s="242"/>
      <c r="D58" s="368" t="s">
        <v>2777</v>
      </c>
      <c r="E58" s="368"/>
      <c r="F58" s="368"/>
      <c r="G58" s="368"/>
      <c r="H58" s="368"/>
      <c r="I58" s="368"/>
      <c r="J58" s="368"/>
      <c r="K58" s="238"/>
    </row>
    <row r="59" spans="2:11" s="1" customFormat="1" ht="15" customHeight="1">
      <c r="B59" s="237"/>
      <c r="C59" s="242"/>
      <c r="D59" s="368" t="s">
        <v>2778</v>
      </c>
      <c r="E59" s="368"/>
      <c r="F59" s="368"/>
      <c r="G59" s="368"/>
      <c r="H59" s="368"/>
      <c r="I59" s="368"/>
      <c r="J59" s="368"/>
      <c r="K59" s="238"/>
    </row>
    <row r="60" spans="2:11" s="1" customFormat="1" ht="15" customHeight="1">
      <c r="B60" s="237"/>
      <c r="C60" s="242"/>
      <c r="D60" s="368" t="s">
        <v>2779</v>
      </c>
      <c r="E60" s="368"/>
      <c r="F60" s="368"/>
      <c r="G60" s="368"/>
      <c r="H60" s="368"/>
      <c r="I60" s="368"/>
      <c r="J60" s="368"/>
      <c r="K60" s="238"/>
    </row>
    <row r="61" spans="2:11" s="1" customFormat="1" ht="15" customHeight="1">
      <c r="B61" s="237"/>
      <c r="C61" s="242"/>
      <c r="D61" s="368" t="s">
        <v>2780</v>
      </c>
      <c r="E61" s="368"/>
      <c r="F61" s="368"/>
      <c r="G61" s="368"/>
      <c r="H61" s="368"/>
      <c r="I61" s="368"/>
      <c r="J61" s="368"/>
      <c r="K61" s="238"/>
    </row>
    <row r="62" spans="2:11" s="1" customFormat="1" ht="15" customHeight="1">
      <c r="B62" s="237"/>
      <c r="C62" s="242"/>
      <c r="D62" s="372" t="s">
        <v>2781</v>
      </c>
      <c r="E62" s="372"/>
      <c r="F62" s="372"/>
      <c r="G62" s="372"/>
      <c r="H62" s="372"/>
      <c r="I62" s="372"/>
      <c r="J62" s="372"/>
      <c r="K62" s="238"/>
    </row>
    <row r="63" spans="2:11" s="1" customFormat="1" ht="15" customHeight="1">
      <c r="B63" s="237"/>
      <c r="C63" s="242"/>
      <c r="D63" s="368" t="s">
        <v>2782</v>
      </c>
      <c r="E63" s="368"/>
      <c r="F63" s="368"/>
      <c r="G63" s="368"/>
      <c r="H63" s="368"/>
      <c r="I63" s="368"/>
      <c r="J63" s="368"/>
      <c r="K63" s="238"/>
    </row>
    <row r="64" spans="2:11" s="1" customFormat="1" ht="12.75" customHeight="1">
      <c r="B64" s="237"/>
      <c r="C64" s="242"/>
      <c r="D64" s="242"/>
      <c r="E64" s="245"/>
      <c r="F64" s="242"/>
      <c r="G64" s="242"/>
      <c r="H64" s="242"/>
      <c r="I64" s="242"/>
      <c r="J64" s="242"/>
      <c r="K64" s="238"/>
    </row>
    <row r="65" spans="2:11" s="1" customFormat="1" ht="15" customHeight="1">
      <c r="B65" s="237"/>
      <c r="C65" s="242"/>
      <c r="D65" s="368" t="s">
        <v>2783</v>
      </c>
      <c r="E65" s="368"/>
      <c r="F65" s="368"/>
      <c r="G65" s="368"/>
      <c r="H65" s="368"/>
      <c r="I65" s="368"/>
      <c r="J65" s="368"/>
      <c r="K65" s="238"/>
    </row>
    <row r="66" spans="2:11" s="1" customFormat="1" ht="15" customHeight="1">
      <c r="B66" s="237"/>
      <c r="C66" s="242"/>
      <c r="D66" s="372" t="s">
        <v>2784</v>
      </c>
      <c r="E66" s="372"/>
      <c r="F66" s="372"/>
      <c r="G66" s="372"/>
      <c r="H66" s="372"/>
      <c r="I66" s="372"/>
      <c r="J66" s="372"/>
      <c r="K66" s="238"/>
    </row>
    <row r="67" spans="2:11" s="1" customFormat="1" ht="15" customHeight="1">
      <c r="B67" s="237"/>
      <c r="C67" s="242"/>
      <c r="D67" s="368" t="s">
        <v>2785</v>
      </c>
      <c r="E67" s="368"/>
      <c r="F67" s="368"/>
      <c r="G67" s="368"/>
      <c r="H67" s="368"/>
      <c r="I67" s="368"/>
      <c r="J67" s="368"/>
      <c r="K67" s="238"/>
    </row>
    <row r="68" spans="2:11" s="1" customFormat="1" ht="15" customHeight="1">
      <c r="B68" s="237"/>
      <c r="C68" s="242"/>
      <c r="D68" s="368" t="s">
        <v>2786</v>
      </c>
      <c r="E68" s="368"/>
      <c r="F68" s="368"/>
      <c r="G68" s="368"/>
      <c r="H68" s="368"/>
      <c r="I68" s="368"/>
      <c r="J68" s="368"/>
      <c r="K68" s="238"/>
    </row>
    <row r="69" spans="2:11" s="1" customFormat="1" ht="15" customHeight="1">
      <c r="B69" s="237"/>
      <c r="C69" s="242"/>
      <c r="D69" s="368" t="s">
        <v>2787</v>
      </c>
      <c r="E69" s="368"/>
      <c r="F69" s="368"/>
      <c r="G69" s="368"/>
      <c r="H69" s="368"/>
      <c r="I69" s="368"/>
      <c r="J69" s="368"/>
      <c r="K69" s="238"/>
    </row>
    <row r="70" spans="2:11" s="1" customFormat="1" ht="15" customHeight="1">
      <c r="B70" s="237"/>
      <c r="C70" s="242"/>
      <c r="D70" s="368" t="s">
        <v>2788</v>
      </c>
      <c r="E70" s="368"/>
      <c r="F70" s="368"/>
      <c r="G70" s="368"/>
      <c r="H70" s="368"/>
      <c r="I70" s="368"/>
      <c r="J70" s="368"/>
      <c r="K70" s="238"/>
    </row>
    <row r="71" spans="2:1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pans="2:11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2:11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pans="2:11" s="1" customFormat="1" ht="45" customHeight="1">
      <c r="B75" s="254"/>
      <c r="C75" s="371" t="s">
        <v>2789</v>
      </c>
      <c r="D75" s="371"/>
      <c r="E75" s="371"/>
      <c r="F75" s="371"/>
      <c r="G75" s="371"/>
      <c r="H75" s="371"/>
      <c r="I75" s="371"/>
      <c r="J75" s="371"/>
      <c r="K75" s="255"/>
    </row>
    <row r="76" spans="2:11" s="1" customFormat="1" ht="17.25" customHeight="1">
      <c r="B76" s="254"/>
      <c r="C76" s="256" t="s">
        <v>2790</v>
      </c>
      <c r="D76" s="256"/>
      <c r="E76" s="256"/>
      <c r="F76" s="256" t="s">
        <v>2791</v>
      </c>
      <c r="G76" s="257"/>
      <c r="H76" s="256" t="s">
        <v>62</v>
      </c>
      <c r="I76" s="256" t="s">
        <v>65</v>
      </c>
      <c r="J76" s="256" t="s">
        <v>2792</v>
      </c>
      <c r="K76" s="255"/>
    </row>
    <row r="77" spans="2:11" s="1" customFormat="1" ht="17.25" customHeight="1">
      <c r="B77" s="254"/>
      <c r="C77" s="258" t="s">
        <v>2793</v>
      </c>
      <c r="D77" s="258"/>
      <c r="E77" s="258"/>
      <c r="F77" s="259" t="s">
        <v>2794</v>
      </c>
      <c r="G77" s="260"/>
      <c r="H77" s="258"/>
      <c r="I77" s="258"/>
      <c r="J77" s="258" t="s">
        <v>2795</v>
      </c>
      <c r="K77" s="255"/>
    </row>
    <row r="78" spans="2:11" s="1" customFormat="1" ht="5.25" customHeight="1">
      <c r="B78" s="254"/>
      <c r="C78" s="261"/>
      <c r="D78" s="261"/>
      <c r="E78" s="261"/>
      <c r="F78" s="261"/>
      <c r="G78" s="262"/>
      <c r="H78" s="261"/>
      <c r="I78" s="261"/>
      <c r="J78" s="261"/>
      <c r="K78" s="255"/>
    </row>
    <row r="79" spans="2:11" s="1" customFormat="1" ht="15" customHeight="1">
      <c r="B79" s="254"/>
      <c r="C79" s="243" t="s">
        <v>61</v>
      </c>
      <c r="D79" s="263"/>
      <c r="E79" s="263"/>
      <c r="F79" s="264" t="s">
        <v>2796</v>
      </c>
      <c r="G79" s="265"/>
      <c r="H79" s="243" t="s">
        <v>2797</v>
      </c>
      <c r="I79" s="243" t="s">
        <v>2798</v>
      </c>
      <c r="J79" s="243">
        <v>20</v>
      </c>
      <c r="K79" s="255"/>
    </row>
    <row r="80" spans="2:11" s="1" customFormat="1" ht="15" customHeight="1">
      <c r="B80" s="254"/>
      <c r="C80" s="243" t="s">
        <v>2799</v>
      </c>
      <c r="D80" s="243"/>
      <c r="E80" s="243"/>
      <c r="F80" s="264" t="s">
        <v>2796</v>
      </c>
      <c r="G80" s="265"/>
      <c r="H80" s="243" t="s">
        <v>2800</v>
      </c>
      <c r="I80" s="243" t="s">
        <v>2798</v>
      </c>
      <c r="J80" s="243">
        <v>120</v>
      </c>
      <c r="K80" s="255"/>
    </row>
    <row r="81" spans="2:11" s="1" customFormat="1" ht="15" customHeight="1">
      <c r="B81" s="266"/>
      <c r="C81" s="243" t="s">
        <v>2801</v>
      </c>
      <c r="D81" s="243"/>
      <c r="E81" s="243"/>
      <c r="F81" s="264" t="s">
        <v>2802</v>
      </c>
      <c r="G81" s="265"/>
      <c r="H81" s="243" t="s">
        <v>2803</v>
      </c>
      <c r="I81" s="243" t="s">
        <v>2798</v>
      </c>
      <c r="J81" s="243">
        <v>50</v>
      </c>
      <c r="K81" s="255"/>
    </row>
    <row r="82" spans="2:11" s="1" customFormat="1" ht="15" customHeight="1">
      <c r="B82" s="266"/>
      <c r="C82" s="243" t="s">
        <v>2804</v>
      </c>
      <c r="D82" s="243"/>
      <c r="E82" s="243"/>
      <c r="F82" s="264" t="s">
        <v>2796</v>
      </c>
      <c r="G82" s="265"/>
      <c r="H82" s="243" t="s">
        <v>2805</v>
      </c>
      <c r="I82" s="243" t="s">
        <v>2806</v>
      </c>
      <c r="J82" s="243"/>
      <c r="K82" s="255"/>
    </row>
    <row r="83" spans="2:11" s="1" customFormat="1" ht="15" customHeight="1">
      <c r="B83" s="266"/>
      <c r="C83" s="267" t="s">
        <v>2807</v>
      </c>
      <c r="D83" s="267"/>
      <c r="E83" s="267"/>
      <c r="F83" s="268" t="s">
        <v>2802</v>
      </c>
      <c r="G83" s="267"/>
      <c r="H83" s="267" t="s">
        <v>2808</v>
      </c>
      <c r="I83" s="267" t="s">
        <v>2798</v>
      </c>
      <c r="J83" s="267">
        <v>15</v>
      </c>
      <c r="K83" s="255"/>
    </row>
    <row r="84" spans="2:11" s="1" customFormat="1" ht="15" customHeight="1">
      <c r="B84" s="266"/>
      <c r="C84" s="267" t="s">
        <v>2809</v>
      </c>
      <c r="D84" s="267"/>
      <c r="E84" s="267"/>
      <c r="F84" s="268" t="s">
        <v>2802</v>
      </c>
      <c r="G84" s="267"/>
      <c r="H84" s="267" t="s">
        <v>2810</v>
      </c>
      <c r="I84" s="267" t="s">
        <v>2798</v>
      </c>
      <c r="J84" s="267">
        <v>15</v>
      </c>
      <c r="K84" s="255"/>
    </row>
    <row r="85" spans="2:11" s="1" customFormat="1" ht="15" customHeight="1">
      <c r="B85" s="266"/>
      <c r="C85" s="267" t="s">
        <v>2811</v>
      </c>
      <c r="D85" s="267"/>
      <c r="E85" s="267"/>
      <c r="F85" s="268" t="s">
        <v>2802</v>
      </c>
      <c r="G85" s="267"/>
      <c r="H85" s="267" t="s">
        <v>2812</v>
      </c>
      <c r="I85" s="267" t="s">
        <v>2798</v>
      </c>
      <c r="J85" s="267">
        <v>20</v>
      </c>
      <c r="K85" s="255"/>
    </row>
    <row r="86" spans="2:11" s="1" customFormat="1" ht="15" customHeight="1">
      <c r="B86" s="266"/>
      <c r="C86" s="267" t="s">
        <v>2813</v>
      </c>
      <c r="D86" s="267"/>
      <c r="E86" s="267"/>
      <c r="F86" s="268" t="s">
        <v>2802</v>
      </c>
      <c r="G86" s="267"/>
      <c r="H86" s="267" t="s">
        <v>2814</v>
      </c>
      <c r="I86" s="267" t="s">
        <v>2798</v>
      </c>
      <c r="J86" s="267">
        <v>20</v>
      </c>
      <c r="K86" s="255"/>
    </row>
    <row r="87" spans="2:11" s="1" customFormat="1" ht="15" customHeight="1">
      <c r="B87" s="266"/>
      <c r="C87" s="243" t="s">
        <v>2815</v>
      </c>
      <c r="D87" s="243"/>
      <c r="E87" s="243"/>
      <c r="F87" s="264" t="s">
        <v>2802</v>
      </c>
      <c r="G87" s="265"/>
      <c r="H87" s="243" t="s">
        <v>2816</v>
      </c>
      <c r="I87" s="243" t="s">
        <v>2798</v>
      </c>
      <c r="J87" s="243">
        <v>50</v>
      </c>
      <c r="K87" s="255"/>
    </row>
    <row r="88" spans="2:11" s="1" customFormat="1" ht="15" customHeight="1">
      <c r="B88" s="266"/>
      <c r="C88" s="243" t="s">
        <v>2817</v>
      </c>
      <c r="D88" s="243"/>
      <c r="E88" s="243"/>
      <c r="F88" s="264" t="s">
        <v>2802</v>
      </c>
      <c r="G88" s="265"/>
      <c r="H88" s="243" t="s">
        <v>2818</v>
      </c>
      <c r="I88" s="243" t="s">
        <v>2798</v>
      </c>
      <c r="J88" s="243">
        <v>20</v>
      </c>
      <c r="K88" s="255"/>
    </row>
    <row r="89" spans="2:11" s="1" customFormat="1" ht="15" customHeight="1">
      <c r="B89" s="266"/>
      <c r="C89" s="243" t="s">
        <v>2819</v>
      </c>
      <c r="D89" s="243"/>
      <c r="E89" s="243"/>
      <c r="F89" s="264" t="s">
        <v>2802</v>
      </c>
      <c r="G89" s="265"/>
      <c r="H89" s="243" t="s">
        <v>2820</v>
      </c>
      <c r="I89" s="243" t="s">
        <v>2798</v>
      </c>
      <c r="J89" s="243">
        <v>20</v>
      </c>
      <c r="K89" s="255"/>
    </row>
    <row r="90" spans="2:11" s="1" customFormat="1" ht="15" customHeight="1">
      <c r="B90" s="266"/>
      <c r="C90" s="243" t="s">
        <v>2821</v>
      </c>
      <c r="D90" s="243"/>
      <c r="E90" s="243"/>
      <c r="F90" s="264" t="s">
        <v>2802</v>
      </c>
      <c r="G90" s="265"/>
      <c r="H90" s="243" t="s">
        <v>2822</v>
      </c>
      <c r="I90" s="243" t="s">
        <v>2798</v>
      </c>
      <c r="J90" s="243">
        <v>50</v>
      </c>
      <c r="K90" s="255"/>
    </row>
    <row r="91" spans="2:11" s="1" customFormat="1" ht="15" customHeight="1">
      <c r="B91" s="266"/>
      <c r="C91" s="243" t="s">
        <v>2823</v>
      </c>
      <c r="D91" s="243"/>
      <c r="E91" s="243"/>
      <c r="F91" s="264" t="s">
        <v>2802</v>
      </c>
      <c r="G91" s="265"/>
      <c r="H91" s="243" t="s">
        <v>2823</v>
      </c>
      <c r="I91" s="243" t="s">
        <v>2798</v>
      </c>
      <c r="J91" s="243">
        <v>50</v>
      </c>
      <c r="K91" s="255"/>
    </row>
    <row r="92" spans="2:11" s="1" customFormat="1" ht="15" customHeight="1">
      <c r="B92" s="266"/>
      <c r="C92" s="243" t="s">
        <v>2824</v>
      </c>
      <c r="D92" s="243"/>
      <c r="E92" s="243"/>
      <c r="F92" s="264" t="s">
        <v>2802</v>
      </c>
      <c r="G92" s="265"/>
      <c r="H92" s="243" t="s">
        <v>2825</v>
      </c>
      <c r="I92" s="243" t="s">
        <v>2798</v>
      </c>
      <c r="J92" s="243">
        <v>255</v>
      </c>
      <c r="K92" s="255"/>
    </row>
    <row r="93" spans="2:11" s="1" customFormat="1" ht="15" customHeight="1">
      <c r="B93" s="266"/>
      <c r="C93" s="243" t="s">
        <v>2826</v>
      </c>
      <c r="D93" s="243"/>
      <c r="E93" s="243"/>
      <c r="F93" s="264" t="s">
        <v>2796</v>
      </c>
      <c r="G93" s="265"/>
      <c r="H93" s="243" t="s">
        <v>2827</v>
      </c>
      <c r="I93" s="243" t="s">
        <v>2828</v>
      </c>
      <c r="J93" s="243"/>
      <c r="K93" s="255"/>
    </row>
    <row r="94" spans="2:11" s="1" customFormat="1" ht="15" customHeight="1">
      <c r="B94" s="266"/>
      <c r="C94" s="243" t="s">
        <v>2829</v>
      </c>
      <c r="D94" s="243"/>
      <c r="E94" s="243"/>
      <c r="F94" s="264" t="s">
        <v>2796</v>
      </c>
      <c r="G94" s="265"/>
      <c r="H94" s="243" t="s">
        <v>2830</v>
      </c>
      <c r="I94" s="243" t="s">
        <v>2831</v>
      </c>
      <c r="J94" s="243"/>
      <c r="K94" s="255"/>
    </row>
    <row r="95" spans="2:11" s="1" customFormat="1" ht="15" customHeight="1">
      <c r="B95" s="266"/>
      <c r="C95" s="243" t="s">
        <v>2832</v>
      </c>
      <c r="D95" s="243"/>
      <c r="E95" s="243"/>
      <c r="F95" s="264" t="s">
        <v>2796</v>
      </c>
      <c r="G95" s="265"/>
      <c r="H95" s="243" t="s">
        <v>2832</v>
      </c>
      <c r="I95" s="243" t="s">
        <v>2831</v>
      </c>
      <c r="J95" s="243"/>
      <c r="K95" s="255"/>
    </row>
    <row r="96" spans="2:11" s="1" customFormat="1" ht="15" customHeight="1">
      <c r="B96" s="266"/>
      <c r="C96" s="243" t="s">
        <v>46</v>
      </c>
      <c r="D96" s="243"/>
      <c r="E96" s="243"/>
      <c r="F96" s="264" t="s">
        <v>2796</v>
      </c>
      <c r="G96" s="265"/>
      <c r="H96" s="243" t="s">
        <v>2833</v>
      </c>
      <c r="I96" s="243" t="s">
        <v>2831</v>
      </c>
      <c r="J96" s="243"/>
      <c r="K96" s="255"/>
    </row>
    <row r="97" spans="2:11" s="1" customFormat="1" ht="15" customHeight="1">
      <c r="B97" s="266"/>
      <c r="C97" s="243" t="s">
        <v>56</v>
      </c>
      <c r="D97" s="243"/>
      <c r="E97" s="243"/>
      <c r="F97" s="264" t="s">
        <v>2796</v>
      </c>
      <c r="G97" s="265"/>
      <c r="H97" s="243" t="s">
        <v>2834</v>
      </c>
      <c r="I97" s="243" t="s">
        <v>2831</v>
      </c>
      <c r="J97" s="243"/>
      <c r="K97" s="255"/>
    </row>
    <row r="98" spans="2:11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pans="2:1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pans="2:11" s="1" customFormat="1" ht="45" customHeight="1">
      <c r="B102" s="254"/>
      <c r="C102" s="371" t="s">
        <v>2835</v>
      </c>
      <c r="D102" s="371"/>
      <c r="E102" s="371"/>
      <c r="F102" s="371"/>
      <c r="G102" s="371"/>
      <c r="H102" s="371"/>
      <c r="I102" s="371"/>
      <c r="J102" s="371"/>
      <c r="K102" s="255"/>
    </row>
    <row r="103" spans="2:11" s="1" customFormat="1" ht="17.25" customHeight="1">
      <c r="B103" s="254"/>
      <c r="C103" s="256" t="s">
        <v>2790</v>
      </c>
      <c r="D103" s="256"/>
      <c r="E103" s="256"/>
      <c r="F103" s="256" t="s">
        <v>2791</v>
      </c>
      <c r="G103" s="257"/>
      <c r="H103" s="256" t="s">
        <v>62</v>
      </c>
      <c r="I103" s="256" t="s">
        <v>65</v>
      </c>
      <c r="J103" s="256" t="s">
        <v>2792</v>
      </c>
      <c r="K103" s="255"/>
    </row>
    <row r="104" spans="2:11" s="1" customFormat="1" ht="17.25" customHeight="1">
      <c r="B104" s="254"/>
      <c r="C104" s="258" t="s">
        <v>2793</v>
      </c>
      <c r="D104" s="258"/>
      <c r="E104" s="258"/>
      <c r="F104" s="259" t="s">
        <v>2794</v>
      </c>
      <c r="G104" s="260"/>
      <c r="H104" s="258"/>
      <c r="I104" s="258"/>
      <c r="J104" s="258" t="s">
        <v>2795</v>
      </c>
      <c r="K104" s="255"/>
    </row>
    <row r="105" spans="2:11" s="1" customFormat="1" ht="5.25" customHeight="1">
      <c r="B105" s="254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pans="2:11" s="1" customFormat="1" ht="15" customHeight="1">
      <c r="B106" s="254"/>
      <c r="C106" s="243" t="s">
        <v>61</v>
      </c>
      <c r="D106" s="263"/>
      <c r="E106" s="263"/>
      <c r="F106" s="264" t="s">
        <v>2796</v>
      </c>
      <c r="G106" s="243"/>
      <c r="H106" s="243" t="s">
        <v>2836</v>
      </c>
      <c r="I106" s="243" t="s">
        <v>2798</v>
      </c>
      <c r="J106" s="243">
        <v>20</v>
      </c>
      <c r="K106" s="255"/>
    </row>
    <row r="107" spans="2:11" s="1" customFormat="1" ht="15" customHeight="1">
      <c r="B107" s="254"/>
      <c r="C107" s="243" t="s">
        <v>2799</v>
      </c>
      <c r="D107" s="243"/>
      <c r="E107" s="243"/>
      <c r="F107" s="264" t="s">
        <v>2796</v>
      </c>
      <c r="G107" s="243"/>
      <c r="H107" s="243" t="s">
        <v>2836</v>
      </c>
      <c r="I107" s="243" t="s">
        <v>2798</v>
      </c>
      <c r="J107" s="243">
        <v>120</v>
      </c>
      <c r="K107" s="255"/>
    </row>
    <row r="108" spans="2:11" s="1" customFormat="1" ht="15" customHeight="1">
      <c r="B108" s="266"/>
      <c r="C108" s="243" t="s">
        <v>2801</v>
      </c>
      <c r="D108" s="243"/>
      <c r="E108" s="243"/>
      <c r="F108" s="264" t="s">
        <v>2802</v>
      </c>
      <c r="G108" s="243"/>
      <c r="H108" s="243" t="s">
        <v>2836</v>
      </c>
      <c r="I108" s="243" t="s">
        <v>2798</v>
      </c>
      <c r="J108" s="243">
        <v>50</v>
      </c>
      <c r="K108" s="255"/>
    </row>
    <row r="109" spans="2:11" s="1" customFormat="1" ht="15" customHeight="1">
      <c r="B109" s="266"/>
      <c r="C109" s="243" t="s">
        <v>2804</v>
      </c>
      <c r="D109" s="243"/>
      <c r="E109" s="243"/>
      <c r="F109" s="264" t="s">
        <v>2796</v>
      </c>
      <c r="G109" s="243"/>
      <c r="H109" s="243" t="s">
        <v>2836</v>
      </c>
      <c r="I109" s="243" t="s">
        <v>2806</v>
      </c>
      <c r="J109" s="243"/>
      <c r="K109" s="255"/>
    </row>
    <row r="110" spans="2:11" s="1" customFormat="1" ht="15" customHeight="1">
      <c r="B110" s="266"/>
      <c r="C110" s="243" t="s">
        <v>2815</v>
      </c>
      <c r="D110" s="243"/>
      <c r="E110" s="243"/>
      <c r="F110" s="264" t="s">
        <v>2802</v>
      </c>
      <c r="G110" s="243"/>
      <c r="H110" s="243" t="s">
        <v>2836</v>
      </c>
      <c r="I110" s="243" t="s">
        <v>2798</v>
      </c>
      <c r="J110" s="243">
        <v>50</v>
      </c>
      <c r="K110" s="255"/>
    </row>
    <row r="111" spans="2:11" s="1" customFormat="1" ht="15" customHeight="1">
      <c r="B111" s="266"/>
      <c r="C111" s="243" t="s">
        <v>2823</v>
      </c>
      <c r="D111" s="243"/>
      <c r="E111" s="243"/>
      <c r="F111" s="264" t="s">
        <v>2802</v>
      </c>
      <c r="G111" s="243"/>
      <c r="H111" s="243" t="s">
        <v>2836</v>
      </c>
      <c r="I111" s="243" t="s">
        <v>2798</v>
      </c>
      <c r="J111" s="243">
        <v>50</v>
      </c>
      <c r="K111" s="255"/>
    </row>
    <row r="112" spans="2:11" s="1" customFormat="1" ht="15" customHeight="1">
      <c r="B112" s="266"/>
      <c r="C112" s="243" t="s">
        <v>2821</v>
      </c>
      <c r="D112" s="243"/>
      <c r="E112" s="243"/>
      <c r="F112" s="264" t="s">
        <v>2802</v>
      </c>
      <c r="G112" s="243"/>
      <c r="H112" s="243" t="s">
        <v>2836</v>
      </c>
      <c r="I112" s="243" t="s">
        <v>2798</v>
      </c>
      <c r="J112" s="243">
        <v>50</v>
      </c>
      <c r="K112" s="255"/>
    </row>
    <row r="113" spans="2:11" s="1" customFormat="1" ht="15" customHeight="1">
      <c r="B113" s="266"/>
      <c r="C113" s="243" t="s">
        <v>61</v>
      </c>
      <c r="D113" s="243"/>
      <c r="E113" s="243"/>
      <c r="F113" s="264" t="s">
        <v>2796</v>
      </c>
      <c r="G113" s="243"/>
      <c r="H113" s="243" t="s">
        <v>2837</v>
      </c>
      <c r="I113" s="243" t="s">
        <v>2798</v>
      </c>
      <c r="J113" s="243">
        <v>20</v>
      </c>
      <c r="K113" s="255"/>
    </row>
    <row r="114" spans="2:11" s="1" customFormat="1" ht="15" customHeight="1">
      <c r="B114" s="266"/>
      <c r="C114" s="243" t="s">
        <v>2838</v>
      </c>
      <c r="D114" s="243"/>
      <c r="E114" s="243"/>
      <c r="F114" s="264" t="s">
        <v>2796</v>
      </c>
      <c r="G114" s="243"/>
      <c r="H114" s="243" t="s">
        <v>2839</v>
      </c>
      <c r="I114" s="243" t="s">
        <v>2798</v>
      </c>
      <c r="J114" s="243">
        <v>120</v>
      </c>
      <c r="K114" s="255"/>
    </row>
    <row r="115" spans="2:11" s="1" customFormat="1" ht="15" customHeight="1">
      <c r="B115" s="266"/>
      <c r="C115" s="243" t="s">
        <v>46</v>
      </c>
      <c r="D115" s="243"/>
      <c r="E115" s="243"/>
      <c r="F115" s="264" t="s">
        <v>2796</v>
      </c>
      <c r="G115" s="243"/>
      <c r="H115" s="243" t="s">
        <v>2840</v>
      </c>
      <c r="I115" s="243" t="s">
        <v>2831</v>
      </c>
      <c r="J115" s="243"/>
      <c r="K115" s="255"/>
    </row>
    <row r="116" spans="2:11" s="1" customFormat="1" ht="15" customHeight="1">
      <c r="B116" s="266"/>
      <c r="C116" s="243" t="s">
        <v>56</v>
      </c>
      <c r="D116" s="243"/>
      <c r="E116" s="243"/>
      <c r="F116" s="264" t="s">
        <v>2796</v>
      </c>
      <c r="G116" s="243"/>
      <c r="H116" s="243" t="s">
        <v>2841</v>
      </c>
      <c r="I116" s="243" t="s">
        <v>2831</v>
      </c>
      <c r="J116" s="243"/>
      <c r="K116" s="255"/>
    </row>
    <row r="117" spans="2:11" s="1" customFormat="1" ht="15" customHeight="1">
      <c r="B117" s="266"/>
      <c r="C117" s="243" t="s">
        <v>65</v>
      </c>
      <c r="D117" s="243"/>
      <c r="E117" s="243"/>
      <c r="F117" s="264" t="s">
        <v>2796</v>
      </c>
      <c r="G117" s="243"/>
      <c r="H117" s="243" t="s">
        <v>2842</v>
      </c>
      <c r="I117" s="243" t="s">
        <v>2843</v>
      </c>
      <c r="J117" s="243"/>
      <c r="K117" s="255"/>
    </row>
    <row r="118" spans="2:11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pans="2:11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pans="2:1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s="1" customFormat="1" ht="45" customHeight="1">
      <c r="B122" s="282"/>
      <c r="C122" s="369" t="s">
        <v>2844</v>
      </c>
      <c r="D122" s="369"/>
      <c r="E122" s="369"/>
      <c r="F122" s="369"/>
      <c r="G122" s="369"/>
      <c r="H122" s="369"/>
      <c r="I122" s="369"/>
      <c r="J122" s="369"/>
      <c r="K122" s="283"/>
    </row>
    <row r="123" spans="2:11" s="1" customFormat="1" ht="17.25" customHeight="1">
      <c r="B123" s="284"/>
      <c r="C123" s="256" t="s">
        <v>2790</v>
      </c>
      <c r="D123" s="256"/>
      <c r="E123" s="256"/>
      <c r="F123" s="256" t="s">
        <v>2791</v>
      </c>
      <c r="G123" s="257"/>
      <c r="H123" s="256" t="s">
        <v>62</v>
      </c>
      <c r="I123" s="256" t="s">
        <v>65</v>
      </c>
      <c r="J123" s="256" t="s">
        <v>2792</v>
      </c>
      <c r="K123" s="285"/>
    </row>
    <row r="124" spans="2:11" s="1" customFormat="1" ht="17.25" customHeight="1">
      <c r="B124" s="284"/>
      <c r="C124" s="258" t="s">
        <v>2793</v>
      </c>
      <c r="D124" s="258"/>
      <c r="E124" s="258"/>
      <c r="F124" s="259" t="s">
        <v>2794</v>
      </c>
      <c r="G124" s="260"/>
      <c r="H124" s="258"/>
      <c r="I124" s="258"/>
      <c r="J124" s="258" t="s">
        <v>2795</v>
      </c>
      <c r="K124" s="285"/>
    </row>
    <row r="125" spans="2:11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pans="2:11" s="1" customFormat="1" ht="15" customHeight="1">
      <c r="B126" s="286"/>
      <c r="C126" s="243" t="s">
        <v>2799</v>
      </c>
      <c r="D126" s="263"/>
      <c r="E126" s="263"/>
      <c r="F126" s="264" t="s">
        <v>2796</v>
      </c>
      <c r="G126" s="243"/>
      <c r="H126" s="243" t="s">
        <v>2836</v>
      </c>
      <c r="I126" s="243" t="s">
        <v>2798</v>
      </c>
      <c r="J126" s="243">
        <v>120</v>
      </c>
      <c r="K126" s="289"/>
    </row>
    <row r="127" spans="2:11" s="1" customFormat="1" ht="15" customHeight="1">
      <c r="B127" s="286"/>
      <c r="C127" s="243" t="s">
        <v>2845</v>
      </c>
      <c r="D127" s="243"/>
      <c r="E127" s="243"/>
      <c r="F127" s="264" t="s">
        <v>2796</v>
      </c>
      <c r="G127" s="243"/>
      <c r="H127" s="243" t="s">
        <v>2846</v>
      </c>
      <c r="I127" s="243" t="s">
        <v>2798</v>
      </c>
      <c r="J127" s="243" t="s">
        <v>2847</v>
      </c>
      <c r="K127" s="289"/>
    </row>
    <row r="128" spans="2:11" s="1" customFormat="1" ht="15" customHeight="1">
      <c r="B128" s="286"/>
      <c r="C128" s="243" t="s">
        <v>94</v>
      </c>
      <c r="D128" s="243"/>
      <c r="E128" s="243"/>
      <c r="F128" s="264" t="s">
        <v>2796</v>
      </c>
      <c r="G128" s="243"/>
      <c r="H128" s="243" t="s">
        <v>2848</v>
      </c>
      <c r="I128" s="243" t="s">
        <v>2798</v>
      </c>
      <c r="J128" s="243" t="s">
        <v>2847</v>
      </c>
      <c r="K128" s="289"/>
    </row>
    <row r="129" spans="2:11" s="1" customFormat="1" ht="15" customHeight="1">
      <c r="B129" s="286"/>
      <c r="C129" s="243" t="s">
        <v>2807</v>
      </c>
      <c r="D129" s="243"/>
      <c r="E129" s="243"/>
      <c r="F129" s="264" t="s">
        <v>2802</v>
      </c>
      <c r="G129" s="243"/>
      <c r="H129" s="243" t="s">
        <v>2808</v>
      </c>
      <c r="I129" s="243" t="s">
        <v>2798</v>
      </c>
      <c r="J129" s="243">
        <v>15</v>
      </c>
      <c r="K129" s="289"/>
    </row>
    <row r="130" spans="2:11" s="1" customFormat="1" ht="15" customHeight="1">
      <c r="B130" s="286"/>
      <c r="C130" s="267" t="s">
        <v>2809</v>
      </c>
      <c r="D130" s="267"/>
      <c r="E130" s="267"/>
      <c r="F130" s="268" t="s">
        <v>2802</v>
      </c>
      <c r="G130" s="267"/>
      <c r="H130" s="267" t="s">
        <v>2810</v>
      </c>
      <c r="I130" s="267" t="s">
        <v>2798</v>
      </c>
      <c r="J130" s="267">
        <v>15</v>
      </c>
      <c r="K130" s="289"/>
    </row>
    <row r="131" spans="2:11" s="1" customFormat="1" ht="15" customHeight="1">
      <c r="B131" s="286"/>
      <c r="C131" s="267" t="s">
        <v>2811</v>
      </c>
      <c r="D131" s="267"/>
      <c r="E131" s="267"/>
      <c r="F131" s="268" t="s">
        <v>2802</v>
      </c>
      <c r="G131" s="267"/>
      <c r="H131" s="267" t="s">
        <v>2812</v>
      </c>
      <c r="I131" s="267" t="s">
        <v>2798</v>
      </c>
      <c r="J131" s="267">
        <v>20</v>
      </c>
      <c r="K131" s="289"/>
    </row>
    <row r="132" spans="2:11" s="1" customFormat="1" ht="15" customHeight="1">
      <c r="B132" s="286"/>
      <c r="C132" s="267" t="s">
        <v>2813</v>
      </c>
      <c r="D132" s="267"/>
      <c r="E132" s="267"/>
      <c r="F132" s="268" t="s">
        <v>2802</v>
      </c>
      <c r="G132" s="267"/>
      <c r="H132" s="267" t="s">
        <v>2814</v>
      </c>
      <c r="I132" s="267" t="s">
        <v>2798</v>
      </c>
      <c r="J132" s="267">
        <v>20</v>
      </c>
      <c r="K132" s="289"/>
    </row>
    <row r="133" spans="2:11" s="1" customFormat="1" ht="15" customHeight="1">
      <c r="B133" s="286"/>
      <c r="C133" s="243" t="s">
        <v>2801</v>
      </c>
      <c r="D133" s="243"/>
      <c r="E133" s="243"/>
      <c r="F133" s="264" t="s">
        <v>2802</v>
      </c>
      <c r="G133" s="243"/>
      <c r="H133" s="243" t="s">
        <v>2836</v>
      </c>
      <c r="I133" s="243" t="s">
        <v>2798</v>
      </c>
      <c r="J133" s="243">
        <v>50</v>
      </c>
      <c r="K133" s="289"/>
    </row>
    <row r="134" spans="2:11" s="1" customFormat="1" ht="15" customHeight="1">
      <c r="B134" s="286"/>
      <c r="C134" s="243" t="s">
        <v>2815</v>
      </c>
      <c r="D134" s="243"/>
      <c r="E134" s="243"/>
      <c r="F134" s="264" t="s">
        <v>2802</v>
      </c>
      <c r="G134" s="243"/>
      <c r="H134" s="243" t="s">
        <v>2836</v>
      </c>
      <c r="I134" s="243" t="s">
        <v>2798</v>
      </c>
      <c r="J134" s="243">
        <v>50</v>
      </c>
      <c r="K134" s="289"/>
    </row>
    <row r="135" spans="2:11" s="1" customFormat="1" ht="15" customHeight="1">
      <c r="B135" s="286"/>
      <c r="C135" s="243" t="s">
        <v>2821</v>
      </c>
      <c r="D135" s="243"/>
      <c r="E135" s="243"/>
      <c r="F135" s="264" t="s">
        <v>2802</v>
      </c>
      <c r="G135" s="243"/>
      <c r="H135" s="243" t="s">
        <v>2836</v>
      </c>
      <c r="I135" s="243" t="s">
        <v>2798</v>
      </c>
      <c r="J135" s="243">
        <v>50</v>
      </c>
      <c r="K135" s="289"/>
    </row>
    <row r="136" spans="2:11" s="1" customFormat="1" ht="15" customHeight="1">
      <c r="B136" s="286"/>
      <c r="C136" s="243" t="s">
        <v>2823</v>
      </c>
      <c r="D136" s="243"/>
      <c r="E136" s="243"/>
      <c r="F136" s="264" t="s">
        <v>2802</v>
      </c>
      <c r="G136" s="243"/>
      <c r="H136" s="243" t="s">
        <v>2836</v>
      </c>
      <c r="I136" s="243" t="s">
        <v>2798</v>
      </c>
      <c r="J136" s="243">
        <v>50</v>
      </c>
      <c r="K136" s="289"/>
    </row>
    <row r="137" spans="2:11" s="1" customFormat="1" ht="15" customHeight="1">
      <c r="B137" s="286"/>
      <c r="C137" s="243" t="s">
        <v>2824</v>
      </c>
      <c r="D137" s="243"/>
      <c r="E137" s="243"/>
      <c r="F137" s="264" t="s">
        <v>2802</v>
      </c>
      <c r="G137" s="243"/>
      <c r="H137" s="243" t="s">
        <v>2849</v>
      </c>
      <c r="I137" s="243" t="s">
        <v>2798</v>
      </c>
      <c r="J137" s="243">
        <v>255</v>
      </c>
      <c r="K137" s="289"/>
    </row>
    <row r="138" spans="2:11" s="1" customFormat="1" ht="15" customHeight="1">
      <c r="B138" s="286"/>
      <c r="C138" s="243" t="s">
        <v>2826</v>
      </c>
      <c r="D138" s="243"/>
      <c r="E138" s="243"/>
      <c r="F138" s="264" t="s">
        <v>2796</v>
      </c>
      <c r="G138" s="243"/>
      <c r="H138" s="243" t="s">
        <v>2850</v>
      </c>
      <c r="I138" s="243" t="s">
        <v>2828</v>
      </c>
      <c r="J138" s="243"/>
      <c r="K138" s="289"/>
    </row>
    <row r="139" spans="2:11" s="1" customFormat="1" ht="15" customHeight="1">
      <c r="B139" s="286"/>
      <c r="C139" s="243" t="s">
        <v>2829</v>
      </c>
      <c r="D139" s="243"/>
      <c r="E139" s="243"/>
      <c r="F139" s="264" t="s">
        <v>2796</v>
      </c>
      <c r="G139" s="243"/>
      <c r="H139" s="243" t="s">
        <v>2851</v>
      </c>
      <c r="I139" s="243" t="s">
        <v>2831</v>
      </c>
      <c r="J139" s="243"/>
      <c r="K139" s="289"/>
    </row>
    <row r="140" spans="2:11" s="1" customFormat="1" ht="15" customHeight="1">
      <c r="B140" s="286"/>
      <c r="C140" s="243" t="s">
        <v>2832</v>
      </c>
      <c r="D140" s="243"/>
      <c r="E140" s="243"/>
      <c r="F140" s="264" t="s">
        <v>2796</v>
      </c>
      <c r="G140" s="243"/>
      <c r="H140" s="243" t="s">
        <v>2832</v>
      </c>
      <c r="I140" s="243" t="s">
        <v>2831</v>
      </c>
      <c r="J140" s="243"/>
      <c r="K140" s="289"/>
    </row>
    <row r="141" spans="2:11" s="1" customFormat="1" ht="15" customHeight="1">
      <c r="B141" s="286"/>
      <c r="C141" s="243" t="s">
        <v>46</v>
      </c>
      <c r="D141" s="243"/>
      <c r="E141" s="243"/>
      <c r="F141" s="264" t="s">
        <v>2796</v>
      </c>
      <c r="G141" s="243"/>
      <c r="H141" s="243" t="s">
        <v>2852</v>
      </c>
      <c r="I141" s="243" t="s">
        <v>2831</v>
      </c>
      <c r="J141" s="243"/>
      <c r="K141" s="289"/>
    </row>
    <row r="142" spans="2:11" s="1" customFormat="1" ht="15" customHeight="1">
      <c r="B142" s="286"/>
      <c r="C142" s="243" t="s">
        <v>2853</v>
      </c>
      <c r="D142" s="243"/>
      <c r="E142" s="243"/>
      <c r="F142" s="264" t="s">
        <v>2796</v>
      </c>
      <c r="G142" s="243"/>
      <c r="H142" s="243" t="s">
        <v>2854</v>
      </c>
      <c r="I142" s="243" t="s">
        <v>2831</v>
      </c>
      <c r="J142" s="243"/>
      <c r="K142" s="289"/>
    </row>
    <row r="143" spans="2:11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pans="2:11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pans="2:11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pans="2:11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pans="2:11" s="1" customFormat="1" ht="45" customHeight="1">
      <c r="B147" s="254"/>
      <c r="C147" s="371" t="s">
        <v>2855</v>
      </c>
      <c r="D147" s="371"/>
      <c r="E147" s="371"/>
      <c r="F147" s="371"/>
      <c r="G147" s="371"/>
      <c r="H147" s="371"/>
      <c r="I147" s="371"/>
      <c r="J147" s="371"/>
      <c r="K147" s="255"/>
    </row>
    <row r="148" spans="2:11" s="1" customFormat="1" ht="17.25" customHeight="1">
      <c r="B148" s="254"/>
      <c r="C148" s="256" t="s">
        <v>2790</v>
      </c>
      <c r="D148" s="256"/>
      <c r="E148" s="256"/>
      <c r="F148" s="256" t="s">
        <v>2791</v>
      </c>
      <c r="G148" s="257"/>
      <c r="H148" s="256" t="s">
        <v>62</v>
      </c>
      <c r="I148" s="256" t="s">
        <v>65</v>
      </c>
      <c r="J148" s="256" t="s">
        <v>2792</v>
      </c>
      <c r="K148" s="255"/>
    </row>
    <row r="149" spans="2:11" s="1" customFormat="1" ht="17.25" customHeight="1">
      <c r="B149" s="254"/>
      <c r="C149" s="258" t="s">
        <v>2793</v>
      </c>
      <c r="D149" s="258"/>
      <c r="E149" s="258"/>
      <c r="F149" s="259" t="s">
        <v>2794</v>
      </c>
      <c r="G149" s="260"/>
      <c r="H149" s="258"/>
      <c r="I149" s="258"/>
      <c r="J149" s="258" t="s">
        <v>2795</v>
      </c>
      <c r="K149" s="255"/>
    </row>
    <row r="150" spans="2:11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pans="2:11" s="1" customFormat="1" ht="15" customHeight="1">
      <c r="B151" s="266"/>
      <c r="C151" s="293" t="s">
        <v>2799</v>
      </c>
      <c r="D151" s="243"/>
      <c r="E151" s="243"/>
      <c r="F151" s="294" t="s">
        <v>2796</v>
      </c>
      <c r="G151" s="243"/>
      <c r="H151" s="293" t="s">
        <v>2836</v>
      </c>
      <c r="I151" s="293" t="s">
        <v>2798</v>
      </c>
      <c r="J151" s="293">
        <v>120</v>
      </c>
      <c r="K151" s="289"/>
    </row>
    <row r="152" spans="2:11" s="1" customFormat="1" ht="15" customHeight="1">
      <c r="B152" s="266"/>
      <c r="C152" s="293" t="s">
        <v>2845</v>
      </c>
      <c r="D152" s="243"/>
      <c r="E152" s="243"/>
      <c r="F152" s="294" t="s">
        <v>2796</v>
      </c>
      <c r="G152" s="243"/>
      <c r="H152" s="293" t="s">
        <v>2856</v>
      </c>
      <c r="I152" s="293" t="s">
        <v>2798</v>
      </c>
      <c r="J152" s="293" t="s">
        <v>2847</v>
      </c>
      <c r="K152" s="289"/>
    </row>
    <row r="153" spans="2:11" s="1" customFormat="1" ht="15" customHeight="1">
      <c r="B153" s="266"/>
      <c r="C153" s="293" t="s">
        <v>94</v>
      </c>
      <c r="D153" s="243"/>
      <c r="E153" s="243"/>
      <c r="F153" s="294" t="s">
        <v>2796</v>
      </c>
      <c r="G153" s="243"/>
      <c r="H153" s="293" t="s">
        <v>2857</v>
      </c>
      <c r="I153" s="293" t="s">
        <v>2798</v>
      </c>
      <c r="J153" s="293" t="s">
        <v>2847</v>
      </c>
      <c r="K153" s="289"/>
    </row>
    <row r="154" spans="2:11" s="1" customFormat="1" ht="15" customHeight="1">
      <c r="B154" s="266"/>
      <c r="C154" s="293" t="s">
        <v>2801</v>
      </c>
      <c r="D154" s="243"/>
      <c r="E154" s="243"/>
      <c r="F154" s="294" t="s">
        <v>2802</v>
      </c>
      <c r="G154" s="243"/>
      <c r="H154" s="293" t="s">
        <v>2836</v>
      </c>
      <c r="I154" s="293" t="s">
        <v>2798</v>
      </c>
      <c r="J154" s="293">
        <v>50</v>
      </c>
      <c r="K154" s="289"/>
    </row>
    <row r="155" spans="2:11" s="1" customFormat="1" ht="15" customHeight="1">
      <c r="B155" s="266"/>
      <c r="C155" s="293" t="s">
        <v>2804</v>
      </c>
      <c r="D155" s="243"/>
      <c r="E155" s="243"/>
      <c r="F155" s="294" t="s">
        <v>2796</v>
      </c>
      <c r="G155" s="243"/>
      <c r="H155" s="293" t="s">
        <v>2836</v>
      </c>
      <c r="I155" s="293" t="s">
        <v>2806</v>
      </c>
      <c r="J155" s="293"/>
      <c r="K155" s="289"/>
    </row>
    <row r="156" spans="2:11" s="1" customFormat="1" ht="15" customHeight="1">
      <c r="B156" s="266"/>
      <c r="C156" s="293" t="s">
        <v>2815</v>
      </c>
      <c r="D156" s="243"/>
      <c r="E156" s="243"/>
      <c r="F156" s="294" t="s">
        <v>2802</v>
      </c>
      <c r="G156" s="243"/>
      <c r="H156" s="293" t="s">
        <v>2836</v>
      </c>
      <c r="I156" s="293" t="s">
        <v>2798</v>
      </c>
      <c r="J156" s="293">
        <v>50</v>
      </c>
      <c r="K156" s="289"/>
    </row>
    <row r="157" spans="2:11" s="1" customFormat="1" ht="15" customHeight="1">
      <c r="B157" s="266"/>
      <c r="C157" s="293" t="s">
        <v>2823</v>
      </c>
      <c r="D157" s="243"/>
      <c r="E157" s="243"/>
      <c r="F157" s="294" t="s">
        <v>2802</v>
      </c>
      <c r="G157" s="243"/>
      <c r="H157" s="293" t="s">
        <v>2836</v>
      </c>
      <c r="I157" s="293" t="s">
        <v>2798</v>
      </c>
      <c r="J157" s="293">
        <v>50</v>
      </c>
      <c r="K157" s="289"/>
    </row>
    <row r="158" spans="2:11" s="1" customFormat="1" ht="15" customHeight="1">
      <c r="B158" s="266"/>
      <c r="C158" s="293" t="s">
        <v>2821</v>
      </c>
      <c r="D158" s="243"/>
      <c r="E158" s="243"/>
      <c r="F158" s="294" t="s">
        <v>2802</v>
      </c>
      <c r="G158" s="243"/>
      <c r="H158" s="293" t="s">
        <v>2836</v>
      </c>
      <c r="I158" s="293" t="s">
        <v>2798</v>
      </c>
      <c r="J158" s="293">
        <v>50</v>
      </c>
      <c r="K158" s="289"/>
    </row>
    <row r="159" spans="2:11" s="1" customFormat="1" ht="15" customHeight="1">
      <c r="B159" s="266"/>
      <c r="C159" s="293" t="s">
        <v>117</v>
      </c>
      <c r="D159" s="243"/>
      <c r="E159" s="243"/>
      <c r="F159" s="294" t="s">
        <v>2796</v>
      </c>
      <c r="G159" s="243"/>
      <c r="H159" s="293" t="s">
        <v>2858</v>
      </c>
      <c r="I159" s="293" t="s">
        <v>2798</v>
      </c>
      <c r="J159" s="293" t="s">
        <v>2859</v>
      </c>
      <c r="K159" s="289"/>
    </row>
    <row r="160" spans="2:11" s="1" customFormat="1" ht="15" customHeight="1">
      <c r="B160" s="266"/>
      <c r="C160" s="293" t="s">
        <v>2860</v>
      </c>
      <c r="D160" s="243"/>
      <c r="E160" s="243"/>
      <c r="F160" s="294" t="s">
        <v>2796</v>
      </c>
      <c r="G160" s="243"/>
      <c r="H160" s="293" t="s">
        <v>2861</v>
      </c>
      <c r="I160" s="293" t="s">
        <v>2831</v>
      </c>
      <c r="J160" s="293"/>
      <c r="K160" s="289"/>
    </row>
    <row r="161" spans="2:1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pans="2:11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pans="2:11" s="1" customFormat="1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spans="2:11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pans="2:11" s="1" customFormat="1" ht="45" customHeight="1">
      <c r="B165" s="235"/>
      <c r="C165" s="369" t="s">
        <v>2862</v>
      </c>
      <c r="D165" s="369"/>
      <c r="E165" s="369"/>
      <c r="F165" s="369"/>
      <c r="G165" s="369"/>
      <c r="H165" s="369"/>
      <c r="I165" s="369"/>
      <c r="J165" s="369"/>
      <c r="K165" s="236"/>
    </row>
    <row r="166" spans="2:11" s="1" customFormat="1" ht="17.25" customHeight="1">
      <c r="B166" s="235"/>
      <c r="C166" s="256" t="s">
        <v>2790</v>
      </c>
      <c r="D166" s="256"/>
      <c r="E166" s="256"/>
      <c r="F166" s="256" t="s">
        <v>2791</v>
      </c>
      <c r="G166" s="298"/>
      <c r="H166" s="299" t="s">
        <v>62</v>
      </c>
      <c r="I166" s="299" t="s">
        <v>65</v>
      </c>
      <c r="J166" s="256" t="s">
        <v>2792</v>
      </c>
      <c r="K166" s="236"/>
    </row>
    <row r="167" spans="2:11" s="1" customFormat="1" ht="17.25" customHeight="1">
      <c r="B167" s="237"/>
      <c r="C167" s="258" t="s">
        <v>2793</v>
      </c>
      <c r="D167" s="258"/>
      <c r="E167" s="258"/>
      <c r="F167" s="259" t="s">
        <v>2794</v>
      </c>
      <c r="G167" s="300"/>
      <c r="H167" s="301"/>
      <c r="I167" s="301"/>
      <c r="J167" s="258" t="s">
        <v>2795</v>
      </c>
      <c r="K167" s="238"/>
    </row>
    <row r="168" spans="2:11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pans="2:11" s="1" customFormat="1" ht="15" customHeight="1">
      <c r="B169" s="266"/>
      <c r="C169" s="243" t="s">
        <v>2799</v>
      </c>
      <c r="D169" s="243"/>
      <c r="E169" s="243"/>
      <c r="F169" s="264" t="s">
        <v>2796</v>
      </c>
      <c r="G169" s="243"/>
      <c r="H169" s="243" t="s">
        <v>2836</v>
      </c>
      <c r="I169" s="243" t="s">
        <v>2798</v>
      </c>
      <c r="J169" s="243">
        <v>120</v>
      </c>
      <c r="K169" s="289"/>
    </row>
    <row r="170" spans="2:11" s="1" customFormat="1" ht="15" customHeight="1">
      <c r="B170" s="266"/>
      <c r="C170" s="243" t="s">
        <v>2845</v>
      </c>
      <c r="D170" s="243"/>
      <c r="E170" s="243"/>
      <c r="F170" s="264" t="s">
        <v>2796</v>
      </c>
      <c r="G170" s="243"/>
      <c r="H170" s="243" t="s">
        <v>2846</v>
      </c>
      <c r="I170" s="243" t="s">
        <v>2798</v>
      </c>
      <c r="J170" s="243" t="s">
        <v>2847</v>
      </c>
      <c r="K170" s="289"/>
    </row>
    <row r="171" spans="2:11" s="1" customFormat="1" ht="15" customHeight="1">
      <c r="B171" s="266"/>
      <c r="C171" s="243" t="s">
        <v>94</v>
      </c>
      <c r="D171" s="243"/>
      <c r="E171" s="243"/>
      <c r="F171" s="264" t="s">
        <v>2796</v>
      </c>
      <c r="G171" s="243"/>
      <c r="H171" s="243" t="s">
        <v>2863</v>
      </c>
      <c r="I171" s="243" t="s">
        <v>2798</v>
      </c>
      <c r="J171" s="243" t="s">
        <v>2847</v>
      </c>
      <c r="K171" s="289"/>
    </row>
    <row r="172" spans="2:11" s="1" customFormat="1" ht="15" customHeight="1">
      <c r="B172" s="266"/>
      <c r="C172" s="243" t="s">
        <v>2801</v>
      </c>
      <c r="D172" s="243"/>
      <c r="E172" s="243"/>
      <c r="F172" s="264" t="s">
        <v>2802</v>
      </c>
      <c r="G172" s="243"/>
      <c r="H172" s="243" t="s">
        <v>2863</v>
      </c>
      <c r="I172" s="243" t="s">
        <v>2798</v>
      </c>
      <c r="J172" s="243">
        <v>50</v>
      </c>
      <c r="K172" s="289"/>
    </row>
    <row r="173" spans="2:11" s="1" customFormat="1" ht="15" customHeight="1">
      <c r="B173" s="266"/>
      <c r="C173" s="243" t="s">
        <v>2804</v>
      </c>
      <c r="D173" s="243"/>
      <c r="E173" s="243"/>
      <c r="F173" s="264" t="s">
        <v>2796</v>
      </c>
      <c r="G173" s="243"/>
      <c r="H173" s="243" t="s">
        <v>2863</v>
      </c>
      <c r="I173" s="243" t="s">
        <v>2806</v>
      </c>
      <c r="J173" s="243"/>
      <c r="K173" s="289"/>
    </row>
    <row r="174" spans="2:11" s="1" customFormat="1" ht="15" customHeight="1">
      <c r="B174" s="266"/>
      <c r="C174" s="243" t="s">
        <v>2815</v>
      </c>
      <c r="D174" s="243"/>
      <c r="E174" s="243"/>
      <c r="F174" s="264" t="s">
        <v>2802</v>
      </c>
      <c r="G174" s="243"/>
      <c r="H174" s="243" t="s">
        <v>2863</v>
      </c>
      <c r="I174" s="243" t="s">
        <v>2798</v>
      </c>
      <c r="J174" s="243">
        <v>50</v>
      </c>
      <c r="K174" s="289"/>
    </row>
    <row r="175" spans="2:11" s="1" customFormat="1" ht="15" customHeight="1">
      <c r="B175" s="266"/>
      <c r="C175" s="243" t="s">
        <v>2823</v>
      </c>
      <c r="D175" s="243"/>
      <c r="E175" s="243"/>
      <c r="F175" s="264" t="s">
        <v>2802</v>
      </c>
      <c r="G175" s="243"/>
      <c r="H175" s="243" t="s">
        <v>2863</v>
      </c>
      <c r="I175" s="243" t="s">
        <v>2798</v>
      </c>
      <c r="J175" s="243">
        <v>50</v>
      </c>
      <c r="K175" s="289"/>
    </row>
    <row r="176" spans="2:11" s="1" customFormat="1" ht="15" customHeight="1">
      <c r="B176" s="266"/>
      <c r="C176" s="243" t="s">
        <v>2821</v>
      </c>
      <c r="D176" s="243"/>
      <c r="E176" s="243"/>
      <c r="F176" s="264" t="s">
        <v>2802</v>
      </c>
      <c r="G176" s="243"/>
      <c r="H176" s="243" t="s">
        <v>2863</v>
      </c>
      <c r="I176" s="243" t="s">
        <v>2798</v>
      </c>
      <c r="J176" s="243">
        <v>50</v>
      </c>
      <c r="K176" s="289"/>
    </row>
    <row r="177" spans="2:11" s="1" customFormat="1" ht="15" customHeight="1">
      <c r="B177" s="266"/>
      <c r="C177" s="243" t="s">
        <v>151</v>
      </c>
      <c r="D177" s="243"/>
      <c r="E177" s="243"/>
      <c r="F177" s="264" t="s">
        <v>2796</v>
      </c>
      <c r="G177" s="243"/>
      <c r="H177" s="243" t="s">
        <v>2864</v>
      </c>
      <c r="I177" s="243" t="s">
        <v>2865</v>
      </c>
      <c r="J177" s="243"/>
      <c r="K177" s="289"/>
    </row>
    <row r="178" spans="2:11" s="1" customFormat="1" ht="15" customHeight="1">
      <c r="B178" s="266"/>
      <c r="C178" s="243" t="s">
        <v>65</v>
      </c>
      <c r="D178" s="243"/>
      <c r="E178" s="243"/>
      <c r="F178" s="264" t="s">
        <v>2796</v>
      </c>
      <c r="G178" s="243"/>
      <c r="H178" s="243" t="s">
        <v>2866</v>
      </c>
      <c r="I178" s="243" t="s">
        <v>2867</v>
      </c>
      <c r="J178" s="243">
        <v>1</v>
      </c>
      <c r="K178" s="289"/>
    </row>
    <row r="179" spans="2:11" s="1" customFormat="1" ht="15" customHeight="1">
      <c r="B179" s="266"/>
      <c r="C179" s="243" t="s">
        <v>61</v>
      </c>
      <c r="D179" s="243"/>
      <c r="E179" s="243"/>
      <c r="F179" s="264" t="s">
        <v>2796</v>
      </c>
      <c r="G179" s="243"/>
      <c r="H179" s="243" t="s">
        <v>2868</v>
      </c>
      <c r="I179" s="243" t="s">
        <v>2798</v>
      </c>
      <c r="J179" s="243">
        <v>20</v>
      </c>
      <c r="K179" s="289"/>
    </row>
    <row r="180" spans="2:11" s="1" customFormat="1" ht="15" customHeight="1">
      <c r="B180" s="266"/>
      <c r="C180" s="243" t="s">
        <v>62</v>
      </c>
      <c r="D180" s="243"/>
      <c r="E180" s="243"/>
      <c r="F180" s="264" t="s">
        <v>2796</v>
      </c>
      <c r="G180" s="243"/>
      <c r="H180" s="243" t="s">
        <v>2869</v>
      </c>
      <c r="I180" s="243" t="s">
        <v>2798</v>
      </c>
      <c r="J180" s="243">
        <v>255</v>
      </c>
      <c r="K180" s="289"/>
    </row>
    <row r="181" spans="2:11" s="1" customFormat="1" ht="15" customHeight="1">
      <c r="B181" s="266"/>
      <c r="C181" s="243" t="s">
        <v>152</v>
      </c>
      <c r="D181" s="243"/>
      <c r="E181" s="243"/>
      <c r="F181" s="264" t="s">
        <v>2796</v>
      </c>
      <c r="G181" s="243"/>
      <c r="H181" s="243" t="s">
        <v>2760</v>
      </c>
      <c r="I181" s="243" t="s">
        <v>2798</v>
      </c>
      <c r="J181" s="243">
        <v>10</v>
      </c>
      <c r="K181" s="289"/>
    </row>
    <row r="182" spans="2:11" s="1" customFormat="1" ht="15" customHeight="1">
      <c r="B182" s="266"/>
      <c r="C182" s="243" t="s">
        <v>153</v>
      </c>
      <c r="D182" s="243"/>
      <c r="E182" s="243"/>
      <c r="F182" s="264" t="s">
        <v>2796</v>
      </c>
      <c r="G182" s="243"/>
      <c r="H182" s="243" t="s">
        <v>2870</v>
      </c>
      <c r="I182" s="243" t="s">
        <v>2831</v>
      </c>
      <c r="J182" s="243"/>
      <c r="K182" s="289"/>
    </row>
    <row r="183" spans="2:11" s="1" customFormat="1" ht="15" customHeight="1">
      <c r="B183" s="266"/>
      <c r="C183" s="243" t="s">
        <v>2871</v>
      </c>
      <c r="D183" s="243"/>
      <c r="E183" s="243"/>
      <c r="F183" s="264" t="s">
        <v>2796</v>
      </c>
      <c r="G183" s="243"/>
      <c r="H183" s="243" t="s">
        <v>2872</v>
      </c>
      <c r="I183" s="243" t="s">
        <v>2831</v>
      </c>
      <c r="J183" s="243"/>
      <c r="K183" s="289"/>
    </row>
    <row r="184" spans="2:11" s="1" customFormat="1" ht="15" customHeight="1">
      <c r="B184" s="266"/>
      <c r="C184" s="243" t="s">
        <v>2860</v>
      </c>
      <c r="D184" s="243"/>
      <c r="E184" s="243"/>
      <c r="F184" s="264" t="s">
        <v>2796</v>
      </c>
      <c r="G184" s="243"/>
      <c r="H184" s="243" t="s">
        <v>2873</v>
      </c>
      <c r="I184" s="243" t="s">
        <v>2831</v>
      </c>
      <c r="J184" s="243"/>
      <c r="K184" s="289"/>
    </row>
    <row r="185" spans="2:11" s="1" customFormat="1" ht="15" customHeight="1">
      <c r="B185" s="266"/>
      <c r="C185" s="243" t="s">
        <v>155</v>
      </c>
      <c r="D185" s="243"/>
      <c r="E185" s="243"/>
      <c r="F185" s="264" t="s">
        <v>2802</v>
      </c>
      <c r="G185" s="243"/>
      <c r="H185" s="243" t="s">
        <v>2874</v>
      </c>
      <c r="I185" s="243" t="s">
        <v>2798</v>
      </c>
      <c r="J185" s="243">
        <v>50</v>
      </c>
      <c r="K185" s="289"/>
    </row>
    <row r="186" spans="2:11" s="1" customFormat="1" ht="15" customHeight="1">
      <c r="B186" s="266"/>
      <c r="C186" s="243" t="s">
        <v>2875</v>
      </c>
      <c r="D186" s="243"/>
      <c r="E186" s="243"/>
      <c r="F186" s="264" t="s">
        <v>2802</v>
      </c>
      <c r="G186" s="243"/>
      <c r="H186" s="243" t="s">
        <v>2876</v>
      </c>
      <c r="I186" s="243" t="s">
        <v>2877</v>
      </c>
      <c r="J186" s="243"/>
      <c r="K186" s="289"/>
    </row>
    <row r="187" spans="2:11" s="1" customFormat="1" ht="15" customHeight="1">
      <c r="B187" s="266"/>
      <c r="C187" s="243" t="s">
        <v>2878</v>
      </c>
      <c r="D187" s="243"/>
      <c r="E187" s="243"/>
      <c r="F187" s="264" t="s">
        <v>2802</v>
      </c>
      <c r="G187" s="243"/>
      <c r="H187" s="243" t="s">
        <v>2879</v>
      </c>
      <c r="I187" s="243" t="s">
        <v>2877</v>
      </c>
      <c r="J187" s="243"/>
      <c r="K187" s="289"/>
    </row>
    <row r="188" spans="2:11" s="1" customFormat="1" ht="15" customHeight="1">
      <c r="B188" s="266"/>
      <c r="C188" s="243" t="s">
        <v>2880</v>
      </c>
      <c r="D188" s="243"/>
      <c r="E188" s="243"/>
      <c r="F188" s="264" t="s">
        <v>2802</v>
      </c>
      <c r="G188" s="243"/>
      <c r="H188" s="243" t="s">
        <v>2881</v>
      </c>
      <c r="I188" s="243" t="s">
        <v>2877</v>
      </c>
      <c r="J188" s="243"/>
      <c r="K188" s="289"/>
    </row>
    <row r="189" spans="2:11" s="1" customFormat="1" ht="15" customHeight="1">
      <c r="B189" s="266"/>
      <c r="C189" s="302" t="s">
        <v>2882</v>
      </c>
      <c r="D189" s="243"/>
      <c r="E189" s="243"/>
      <c r="F189" s="264" t="s">
        <v>2802</v>
      </c>
      <c r="G189" s="243"/>
      <c r="H189" s="243" t="s">
        <v>2883</v>
      </c>
      <c r="I189" s="243" t="s">
        <v>2884</v>
      </c>
      <c r="J189" s="303" t="s">
        <v>2885</v>
      </c>
      <c r="K189" s="289"/>
    </row>
    <row r="190" spans="2:11" s="1" customFormat="1" ht="15" customHeight="1">
      <c r="B190" s="266"/>
      <c r="C190" s="302" t="s">
        <v>50</v>
      </c>
      <c r="D190" s="243"/>
      <c r="E190" s="243"/>
      <c r="F190" s="264" t="s">
        <v>2796</v>
      </c>
      <c r="G190" s="243"/>
      <c r="H190" s="240" t="s">
        <v>2886</v>
      </c>
      <c r="I190" s="243" t="s">
        <v>2887</v>
      </c>
      <c r="J190" s="243"/>
      <c r="K190" s="289"/>
    </row>
    <row r="191" spans="2:11" s="1" customFormat="1" ht="15" customHeight="1">
      <c r="B191" s="266"/>
      <c r="C191" s="302" t="s">
        <v>2888</v>
      </c>
      <c r="D191" s="243"/>
      <c r="E191" s="243"/>
      <c r="F191" s="264" t="s">
        <v>2796</v>
      </c>
      <c r="G191" s="243"/>
      <c r="H191" s="243" t="s">
        <v>2889</v>
      </c>
      <c r="I191" s="243" t="s">
        <v>2831</v>
      </c>
      <c r="J191" s="243"/>
      <c r="K191" s="289"/>
    </row>
    <row r="192" spans="2:11" s="1" customFormat="1" ht="15" customHeight="1">
      <c r="B192" s="266"/>
      <c r="C192" s="302" t="s">
        <v>2890</v>
      </c>
      <c r="D192" s="243"/>
      <c r="E192" s="243"/>
      <c r="F192" s="264" t="s">
        <v>2796</v>
      </c>
      <c r="G192" s="243"/>
      <c r="H192" s="243" t="s">
        <v>2891</v>
      </c>
      <c r="I192" s="243" t="s">
        <v>2831</v>
      </c>
      <c r="J192" s="243"/>
      <c r="K192" s="289"/>
    </row>
    <row r="193" spans="2:11" s="1" customFormat="1" ht="15" customHeight="1">
      <c r="B193" s="266"/>
      <c r="C193" s="302" t="s">
        <v>2892</v>
      </c>
      <c r="D193" s="243"/>
      <c r="E193" s="243"/>
      <c r="F193" s="264" t="s">
        <v>2802</v>
      </c>
      <c r="G193" s="243"/>
      <c r="H193" s="243" t="s">
        <v>2893</v>
      </c>
      <c r="I193" s="243" t="s">
        <v>2831</v>
      </c>
      <c r="J193" s="243"/>
      <c r="K193" s="289"/>
    </row>
    <row r="194" spans="2:11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pans="2:11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pans="2:11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pans="2:11" s="1" customFormat="1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spans="2:11" s="1" customFormat="1" ht="13.5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pans="2:11" s="1" customFormat="1" ht="21">
      <c r="B199" s="235"/>
      <c r="C199" s="369" t="s">
        <v>2894</v>
      </c>
      <c r="D199" s="369"/>
      <c r="E199" s="369"/>
      <c r="F199" s="369"/>
      <c r="G199" s="369"/>
      <c r="H199" s="369"/>
      <c r="I199" s="369"/>
      <c r="J199" s="369"/>
      <c r="K199" s="236"/>
    </row>
    <row r="200" spans="2:11" s="1" customFormat="1" ht="25.5" customHeight="1">
      <c r="B200" s="235"/>
      <c r="C200" s="305" t="s">
        <v>2895</v>
      </c>
      <c r="D200" s="305"/>
      <c r="E200" s="305"/>
      <c r="F200" s="305" t="s">
        <v>2896</v>
      </c>
      <c r="G200" s="306"/>
      <c r="H200" s="375" t="s">
        <v>2897</v>
      </c>
      <c r="I200" s="375"/>
      <c r="J200" s="375"/>
      <c r="K200" s="236"/>
    </row>
    <row r="201" spans="2:1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pans="2:11" s="1" customFormat="1" ht="15" customHeight="1">
      <c r="B202" s="266"/>
      <c r="C202" s="243" t="s">
        <v>2887</v>
      </c>
      <c r="D202" s="243"/>
      <c r="E202" s="243"/>
      <c r="F202" s="264" t="s">
        <v>51</v>
      </c>
      <c r="G202" s="243"/>
      <c r="H202" s="374" t="s">
        <v>2898</v>
      </c>
      <c r="I202" s="374"/>
      <c r="J202" s="374"/>
      <c r="K202" s="289"/>
    </row>
    <row r="203" spans="2:11" s="1" customFormat="1" ht="15" customHeight="1">
      <c r="B203" s="266"/>
      <c r="C203" s="243"/>
      <c r="D203" s="243"/>
      <c r="E203" s="243"/>
      <c r="F203" s="264" t="s">
        <v>52</v>
      </c>
      <c r="G203" s="243"/>
      <c r="H203" s="374" t="s">
        <v>2899</v>
      </c>
      <c r="I203" s="374"/>
      <c r="J203" s="374"/>
      <c r="K203" s="289"/>
    </row>
    <row r="204" spans="2:11" s="1" customFormat="1" ht="15" customHeight="1">
      <c r="B204" s="266"/>
      <c r="C204" s="243"/>
      <c r="D204" s="243"/>
      <c r="E204" s="243"/>
      <c r="F204" s="264" t="s">
        <v>55</v>
      </c>
      <c r="G204" s="243"/>
      <c r="H204" s="374" t="s">
        <v>2900</v>
      </c>
      <c r="I204" s="374"/>
      <c r="J204" s="374"/>
      <c r="K204" s="289"/>
    </row>
    <row r="205" spans="2:11" s="1" customFormat="1" ht="15" customHeight="1">
      <c r="B205" s="266"/>
      <c r="C205" s="243"/>
      <c r="D205" s="243"/>
      <c r="E205" s="243"/>
      <c r="F205" s="264" t="s">
        <v>53</v>
      </c>
      <c r="G205" s="243"/>
      <c r="H205" s="374" t="s">
        <v>2901</v>
      </c>
      <c r="I205" s="374"/>
      <c r="J205" s="374"/>
      <c r="K205" s="289"/>
    </row>
    <row r="206" spans="2:11" s="1" customFormat="1" ht="15" customHeight="1">
      <c r="B206" s="266"/>
      <c r="C206" s="243"/>
      <c r="D206" s="243"/>
      <c r="E206" s="243"/>
      <c r="F206" s="264" t="s">
        <v>54</v>
      </c>
      <c r="G206" s="243"/>
      <c r="H206" s="374" t="s">
        <v>2902</v>
      </c>
      <c r="I206" s="374"/>
      <c r="J206" s="374"/>
      <c r="K206" s="289"/>
    </row>
    <row r="207" spans="2:11" s="1" customFormat="1" ht="15" customHeight="1">
      <c r="B207" s="266"/>
      <c r="C207" s="243"/>
      <c r="D207" s="243"/>
      <c r="E207" s="243"/>
      <c r="F207" s="264"/>
      <c r="G207" s="243"/>
      <c r="H207" s="243"/>
      <c r="I207" s="243"/>
      <c r="J207" s="243"/>
      <c r="K207" s="289"/>
    </row>
    <row r="208" spans="2:11" s="1" customFormat="1" ht="15" customHeight="1">
      <c r="B208" s="266"/>
      <c r="C208" s="243" t="s">
        <v>2843</v>
      </c>
      <c r="D208" s="243"/>
      <c r="E208" s="243"/>
      <c r="F208" s="264" t="s">
        <v>87</v>
      </c>
      <c r="G208" s="243"/>
      <c r="H208" s="374" t="s">
        <v>2903</v>
      </c>
      <c r="I208" s="374"/>
      <c r="J208" s="374"/>
      <c r="K208" s="289"/>
    </row>
    <row r="209" spans="2:11" s="1" customFormat="1" ht="15" customHeight="1">
      <c r="B209" s="266"/>
      <c r="C209" s="243"/>
      <c r="D209" s="243"/>
      <c r="E209" s="243"/>
      <c r="F209" s="264" t="s">
        <v>2742</v>
      </c>
      <c r="G209" s="243"/>
      <c r="H209" s="374" t="s">
        <v>2743</v>
      </c>
      <c r="I209" s="374"/>
      <c r="J209" s="374"/>
      <c r="K209" s="289"/>
    </row>
    <row r="210" spans="2:11" s="1" customFormat="1" ht="15" customHeight="1">
      <c r="B210" s="266"/>
      <c r="C210" s="243"/>
      <c r="D210" s="243"/>
      <c r="E210" s="243"/>
      <c r="F210" s="264" t="s">
        <v>2740</v>
      </c>
      <c r="G210" s="243"/>
      <c r="H210" s="374" t="s">
        <v>2904</v>
      </c>
      <c r="I210" s="374"/>
      <c r="J210" s="374"/>
      <c r="K210" s="289"/>
    </row>
    <row r="211" spans="2:11" s="1" customFormat="1" ht="15" customHeight="1">
      <c r="B211" s="307"/>
      <c r="C211" s="243"/>
      <c r="D211" s="243"/>
      <c r="E211" s="243"/>
      <c r="F211" s="264" t="s">
        <v>108</v>
      </c>
      <c r="G211" s="302"/>
      <c r="H211" s="373" t="s">
        <v>109</v>
      </c>
      <c r="I211" s="373"/>
      <c r="J211" s="373"/>
      <c r="K211" s="308"/>
    </row>
    <row r="212" spans="2:11" s="1" customFormat="1" ht="15" customHeight="1">
      <c r="B212" s="307"/>
      <c r="C212" s="243"/>
      <c r="D212" s="243"/>
      <c r="E212" s="243"/>
      <c r="F212" s="264" t="s">
        <v>2744</v>
      </c>
      <c r="G212" s="302"/>
      <c r="H212" s="373" t="s">
        <v>2905</v>
      </c>
      <c r="I212" s="373"/>
      <c r="J212" s="373"/>
      <c r="K212" s="308"/>
    </row>
    <row r="213" spans="2:11" s="1" customFormat="1" ht="15" customHeight="1">
      <c r="B213" s="307"/>
      <c r="C213" s="243"/>
      <c r="D213" s="243"/>
      <c r="E213" s="243"/>
      <c r="F213" s="264"/>
      <c r="G213" s="302"/>
      <c r="H213" s="293"/>
      <c r="I213" s="293"/>
      <c r="J213" s="293"/>
      <c r="K213" s="308"/>
    </row>
    <row r="214" spans="2:11" s="1" customFormat="1" ht="15" customHeight="1">
      <c r="B214" s="307"/>
      <c r="C214" s="243" t="s">
        <v>2867</v>
      </c>
      <c r="D214" s="243"/>
      <c r="E214" s="243"/>
      <c r="F214" s="264">
        <v>1</v>
      </c>
      <c r="G214" s="302"/>
      <c r="H214" s="373" t="s">
        <v>2906</v>
      </c>
      <c r="I214" s="373"/>
      <c r="J214" s="373"/>
      <c r="K214" s="308"/>
    </row>
    <row r="215" spans="2:11" s="1" customFormat="1" ht="15" customHeight="1">
      <c r="B215" s="307"/>
      <c r="C215" s="243"/>
      <c r="D215" s="243"/>
      <c r="E215" s="243"/>
      <c r="F215" s="264">
        <v>2</v>
      </c>
      <c r="G215" s="302"/>
      <c r="H215" s="373" t="s">
        <v>2907</v>
      </c>
      <c r="I215" s="373"/>
      <c r="J215" s="373"/>
      <c r="K215" s="308"/>
    </row>
    <row r="216" spans="2:11" s="1" customFormat="1" ht="15" customHeight="1">
      <c r="B216" s="307"/>
      <c r="C216" s="243"/>
      <c r="D216" s="243"/>
      <c r="E216" s="243"/>
      <c r="F216" s="264">
        <v>3</v>
      </c>
      <c r="G216" s="302"/>
      <c r="H216" s="373" t="s">
        <v>2908</v>
      </c>
      <c r="I216" s="373"/>
      <c r="J216" s="373"/>
      <c r="K216" s="308"/>
    </row>
    <row r="217" spans="2:11" s="1" customFormat="1" ht="15" customHeight="1">
      <c r="B217" s="307"/>
      <c r="C217" s="243"/>
      <c r="D217" s="243"/>
      <c r="E217" s="243"/>
      <c r="F217" s="264">
        <v>4</v>
      </c>
      <c r="G217" s="302"/>
      <c r="H217" s="373" t="s">
        <v>2909</v>
      </c>
      <c r="I217" s="373"/>
      <c r="J217" s="373"/>
      <c r="K217" s="308"/>
    </row>
    <row r="218" spans="2:11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 102 09 - Technologie a..</vt:lpstr>
      <vt:lpstr>SO 102 10 - Rozšíření stá...</vt:lpstr>
      <vt:lpstr>SO 102 11 - Vstupní objekt</vt:lpstr>
      <vt:lpstr>SO 102 12 - Úprava svahu ...</vt:lpstr>
      <vt:lpstr>SO 102 13 - Zábavní zóna</vt:lpstr>
      <vt:lpstr>VON - Vedlejší a ostatní ...</vt:lpstr>
      <vt:lpstr>Pokyny pro vyplnění</vt:lpstr>
      <vt:lpstr>'Rekapitulace stavby'!Názvy_tisku</vt:lpstr>
      <vt:lpstr>'SO 102 09 - Technologie a..'!Názvy_tisku</vt:lpstr>
      <vt:lpstr>'SO 102 10 - Rozšíření stá...'!Názvy_tisku</vt:lpstr>
      <vt:lpstr>'SO 102 11 - Vstupní objekt'!Názvy_tisku</vt:lpstr>
      <vt:lpstr>'SO 102 12 - Úprava svahu ...'!Názvy_tisku</vt:lpstr>
      <vt:lpstr>'SO 102 13 - Zábavní zóna'!Názvy_tisku</vt:lpstr>
      <vt:lpstr>'VON - Vedlejší a ostatní ...'!Názvy_tisku</vt:lpstr>
      <vt:lpstr>'Pokyny pro vyplnění'!Oblast_tisku</vt:lpstr>
      <vt:lpstr>'Rekapitulace stavby'!Oblast_tisku</vt:lpstr>
      <vt:lpstr>'SO 102 09 - Technologie a..'!Oblast_tisku</vt:lpstr>
      <vt:lpstr>'SO 102 10 - Rozšíření stá...'!Oblast_tisku</vt:lpstr>
      <vt:lpstr>'SO 102 11 - Vstupní objekt'!Oblast_tisku</vt:lpstr>
      <vt:lpstr>'SO 102 12 - Úprava svahu ...'!Oblast_tisku</vt:lpstr>
      <vt:lpstr>'SO 102 13 - Zábavní zóna'!Oblast_tisku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Jarolím</dc:creator>
  <cp:lastModifiedBy>Tomáš Vrátil</cp:lastModifiedBy>
  <cp:lastPrinted>2022-03-07T09:08:53Z</cp:lastPrinted>
  <dcterms:created xsi:type="dcterms:W3CDTF">2022-02-06T09:51:42Z</dcterms:created>
  <dcterms:modified xsi:type="dcterms:W3CDTF">2022-03-25T17:00:09Z</dcterms:modified>
</cp:coreProperties>
</file>